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7263137F-8AA4-455C-99A6-44053EFB9D60}" xr6:coauthVersionLast="45" xr6:coauthVersionMax="45" xr10:uidLastSave="{00000000-0000-0000-0000-000000000000}"/>
  <bookViews>
    <workbookView xWindow="-120" yWindow="-120" windowWidth="20730" windowHeight="11160" tabRatio="871" xr2:uid="{00000000-000D-0000-FFFF-FFFF00000000}"/>
  </bookViews>
  <sheets>
    <sheet name="Revision History" sheetId="17" r:id="rId1"/>
    <sheet name="Emission &amp; Conversion Factors " sheetId="18" r:id="rId2"/>
    <sheet name="Emissions Summary" sheetId="5" r:id="rId3"/>
    <sheet name="Electricity Data " sheetId="14" r:id="rId4"/>
    <sheet name="Fuel Consuming Equipment" sheetId="19" r:id="rId5"/>
    <sheet name="Transportation Data" sheetId="6" r:id="rId6"/>
    <sheet name="Waste water treatment" sheetId="12" r:id="rId7"/>
    <sheet name="Refrigerant Emissions" sheetId="4" r:id="rId8"/>
    <sheet name="Water data" sheetId="10" r:id="rId9"/>
    <sheet name="Emission Reductions" sheetId="20" r:id="rId10"/>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9" l="1"/>
  <c r="J17" i="6" l="1"/>
  <c r="E4" i="20" l="1"/>
  <c r="F4" i="20"/>
  <c r="G4" i="20"/>
  <c r="H4" i="20"/>
  <c r="I4" i="20"/>
  <c r="J4" i="20"/>
  <c r="K4" i="20"/>
  <c r="L4" i="20"/>
  <c r="M4" i="20"/>
  <c r="N4" i="20"/>
  <c r="O4" i="20"/>
  <c r="D4" i="20"/>
  <c r="E7" i="4"/>
  <c r="F7" i="4"/>
  <c r="G7" i="4"/>
  <c r="H7" i="4"/>
  <c r="I7" i="4"/>
  <c r="J7" i="4"/>
  <c r="K7" i="4"/>
  <c r="L7" i="4"/>
  <c r="M7" i="4"/>
  <c r="N7" i="4"/>
  <c r="D7" i="4"/>
  <c r="C7" i="4"/>
  <c r="D8" i="4"/>
  <c r="E19" i="5"/>
  <c r="E33" i="20" l="1"/>
  <c r="F33" i="20"/>
  <c r="G33" i="20"/>
  <c r="H33" i="20"/>
  <c r="I33" i="20"/>
  <c r="J33" i="20"/>
  <c r="K33" i="20"/>
  <c r="L33" i="20"/>
  <c r="M33" i="20"/>
  <c r="N33" i="20"/>
  <c r="O33" i="20"/>
  <c r="D33" i="20"/>
  <c r="P33" i="20" s="1"/>
  <c r="E28" i="20"/>
  <c r="F28" i="20"/>
  <c r="G28" i="20"/>
  <c r="H28" i="20"/>
  <c r="I28" i="20"/>
  <c r="J28" i="20"/>
  <c r="K28" i="20"/>
  <c r="L28" i="20"/>
  <c r="M28" i="20"/>
  <c r="N28" i="20"/>
  <c r="O28" i="20"/>
  <c r="D28" i="20"/>
  <c r="P28" i="20" s="1"/>
  <c r="E23" i="20"/>
  <c r="F23" i="20"/>
  <c r="G23" i="20"/>
  <c r="H23" i="20"/>
  <c r="I23" i="20"/>
  <c r="J23" i="20"/>
  <c r="K23" i="20"/>
  <c r="L23" i="20"/>
  <c r="M23" i="20"/>
  <c r="N23" i="20"/>
  <c r="O23" i="20"/>
  <c r="D23" i="20"/>
  <c r="P23" i="20" s="1"/>
  <c r="P27" i="20"/>
  <c r="P22" i="20"/>
  <c r="E18" i="20"/>
  <c r="F18" i="20"/>
  <c r="G18" i="20"/>
  <c r="H18" i="20"/>
  <c r="I18" i="20"/>
  <c r="J18" i="20"/>
  <c r="K18" i="20"/>
  <c r="L18" i="20"/>
  <c r="M18" i="20"/>
  <c r="N18" i="20"/>
  <c r="O18" i="20"/>
  <c r="D18" i="20"/>
  <c r="P17" i="20"/>
  <c r="P18" i="20" l="1"/>
  <c r="M11" i="20"/>
  <c r="N11" i="20"/>
  <c r="O11" i="20"/>
  <c r="K11" i="20"/>
  <c r="L11" i="20"/>
  <c r="F11" i="20"/>
  <c r="G11" i="20"/>
  <c r="H11" i="20"/>
  <c r="I11" i="20"/>
  <c r="J11" i="20"/>
  <c r="E11" i="20"/>
  <c r="D11" i="20"/>
  <c r="E39" i="20" l="1"/>
  <c r="F39" i="20"/>
  <c r="G39" i="20"/>
  <c r="H39" i="20"/>
  <c r="I39" i="20"/>
  <c r="J39" i="20"/>
  <c r="K39" i="20"/>
  <c r="L39" i="20"/>
  <c r="M39" i="20"/>
  <c r="N39" i="20"/>
  <c r="O39" i="20"/>
  <c r="D39" i="20"/>
  <c r="P38" i="20"/>
  <c r="P9" i="20"/>
  <c r="P3" i="20"/>
  <c r="P11" i="20"/>
  <c r="P4" i="20"/>
  <c r="D62" i="18"/>
  <c r="D47" i="18"/>
  <c r="D46" i="18"/>
  <c r="D44" i="18"/>
  <c r="D43" i="18"/>
  <c r="D61" i="18" s="1"/>
  <c r="D41" i="18"/>
  <c r="D40" i="18"/>
  <c r="D60" i="18" s="1"/>
  <c r="P39" i="20" l="1"/>
  <c r="C26" i="14"/>
  <c r="D17" i="6"/>
  <c r="C17" i="6"/>
  <c r="E71" i="18" l="1"/>
  <c r="R10" i="6" s="1"/>
  <c r="E70" i="18"/>
  <c r="R9" i="6" s="1"/>
  <c r="E69" i="18"/>
  <c r="R8" i="6" s="1"/>
  <c r="E68" i="18"/>
  <c r="R7" i="6" s="1"/>
  <c r="E67" i="18"/>
  <c r="R5" i="6" s="1"/>
  <c r="R12" i="6" l="1"/>
  <c r="E15" i="5" s="1"/>
  <c r="D33" i="19"/>
  <c r="E33" i="19"/>
  <c r="C33" i="19"/>
  <c r="D17" i="19"/>
  <c r="E17" i="19"/>
  <c r="C17" i="19"/>
  <c r="L33" i="19"/>
  <c r="M33" i="19"/>
  <c r="K33" i="19"/>
  <c r="L17" i="19"/>
  <c r="K17" i="19"/>
  <c r="D5" i="10" l="1"/>
  <c r="D6" i="10"/>
  <c r="D7" i="10"/>
  <c r="D8" i="10"/>
  <c r="D9" i="10"/>
  <c r="D10" i="10"/>
  <c r="D11" i="10"/>
  <c r="D12" i="10"/>
  <c r="D13" i="10"/>
  <c r="D14" i="10"/>
  <c r="D15" i="10"/>
  <c r="D4" i="10"/>
  <c r="D9" i="18"/>
  <c r="E4" i="10" l="1"/>
  <c r="C16" i="10" l="1"/>
  <c r="X32" i="19"/>
  <c r="W32" i="19"/>
  <c r="V32" i="19"/>
  <c r="X31" i="19"/>
  <c r="W31" i="19"/>
  <c r="V31" i="19"/>
  <c r="X30" i="19"/>
  <c r="W30" i="19"/>
  <c r="V30" i="19"/>
  <c r="X29" i="19"/>
  <c r="W29" i="19"/>
  <c r="V29" i="19"/>
  <c r="X28" i="19"/>
  <c r="W28" i="19"/>
  <c r="V28" i="19"/>
  <c r="X27" i="19"/>
  <c r="W27" i="19"/>
  <c r="V27" i="19"/>
  <c r="X26" i="19"/>
  <c r="W26" i="19"/>
  <c r="V26" i="19"/>
  <c r="X25" i="19"/>
  <c r="W25" i="19"/>
  <c r="V25" i="19"/>
  <c r="X24" i="19"/>
  <c r="W24" i="19"/>
  <c r="V24" i="19"/>
  <c r="X23" i="19"/>
  <c r="W23" i="19"/>
  <c r="V23" i="19"/>
  <c r="X22" i="19"/>
  <c r="W22" i="19"/>
  <c r="V22" i="19"/>
  <c r="X21" i="19"/>
  <c r="W21" i="19"/>
  <c r="V21" i="19"/>
  <c r="V33" i="19" l="1"/>
  <c r="W33" i="19"/>
  <c r="X33" i="19"/>
  <c r="N8" i="4" l="1"/>
  <c r="M8" i="4"/>
  <c r="L8" i="4"/>
  <c r="K8" i="4"/>
  <c r="J8" i="4"/>
  <c r="I8" i="4"/>
  <c r="H8" i="4"/>
  <c r="H9" i="4" s="1"/>
  <c r="G8" i="4"/>
  <c r="F8" i="4"/>
  <c r="E8" i="4"/>
  <c r="C8" i="4"/>
  <c r="N15" i="12"/>
  <c r="M15" i="12"/>
  <c r="L15" i="12"/>
  <c r="K15" i="12"/>
  <c r="J15" i="12"/>
  <c r="I15" i="12"/>
  <c r="H15" i="12"/>
  <c r="G15" i="12"/>
  <c r="F15" i="12"/>
  <c r="E15" i="12"/>
  <c r="D15" i="12"/>
  <c r="C15" i="12"/>
  <c r="D26" i="14"/>
  <c r="E26" i="14"/>
  <c r="F26" i="14"/>
  <c r="G26" i="14"/>
  <c r="H26" i="14"/>
  <c r="I26" i="14"/>
  <c r="J26" i="14"/>
  <c r="K26" i="14"/>
  <c r="L26" i="14"/>
  <c r="M26" i="14"/>
  <c r="N26" i="14"/>
  <c r="O4" i="14"/>
  <c r="O5" i="14"/>
  <c r="O6" i="14"/>
  <c r="O7" i="14"/>
  <c r="O8" i="14"/>
  <c r="O9" i="14"/>
  <c r="O10" i="14"/>
  <c r="O11" i="14"/>
  <c r="O12" i="14"/>
  <c r="O13" i="14"/>
  <c r="O14" i="14"/>
  <c r="O15" i="14"/>
  <c r="O16" i="14"/>
  <c r="O17" i="14"/>
  <c r="O18" i="14"/>
  <c r="O19" i="14"/>
  <c r="O20" i="14"/>
  <c r="O21" i="14"/>
  <c r="O22" i="14"/>
  <c r="O23" i="14"/>
  <c r="O3" i="14"/>
  <c r="C9" i="4" l="1"/>
  <c r="O26" i="14"/>
  <c r="D55" i="18"/>
  <c r="D6" i="18" s="1"/>
  <c r="D57" i="18"/>
  <c r="D56" i="18"/>
  <c r="D7" i="18" s="1"/>
  <c r="D19" i="18"/>
  <c r="D10" i="18"/>
  <c r="M16" i="12" s="1"/>
  <c r="M17" i="12" s="1"/>
  <c r="N6" i="12"/>
  <c r="N9" i="4"/>
  <c r="D20" i="18"/>
  <c r="E15" i="10"/>
  <c r="C6" i="12"/>
  <c r="D6" i="12"/>
  <c r="D9" i="4"/>
  <c r="E5" i="10"/>
  <c r="E6" i="12"/>
  <c r="E9" i="4"/>
  <c r="E6" i="10"/>
  <c r="F6" i="12"/>
  <c r="F9" i="4"/>
  <c r="E7" i="10"/>
  <c r="G6" i="12"/>
  <c r="G9" i="4"/>
  <c r="E8" i="10"/>
  <c r="H6" i="12"/>
  <c r="E9" i="10"/>
  <c r="I6" i="12"/>
  <c r="I7" i="12" s="1"/>
  <c r="I8" i="12" s="1"/>
  <c r="I9" i="4"/>
  <c r="E10" i="10"/>
  <c r="J6" i="12"/>
  <c r="J9" i="4"/>
  <c r="E11" i="10"/>
  <c r="K6" i="12"/>
  <c r="K9" i="4"/>
  <c r="E12" i="10"/>
  <c r="L6" i="12"/>
  <c r="L9" i="4"/>
  <c r="E13" i="10"/>
  <c r="M6" i="12"/>
  <c r="M7" i="12" s="1"/>
  <c r="M8" i="12" s="1"/>
  <c r="M9" i="4"/>
  <c r="E14" i="10"/>
  <c r="C10" i="4" l="1"/>
  <c r="C21" i="5" s="1"/>
  <c r="G7" i="12"/>
  <c r="G8" i="12" s="1"/>
  <c r="J7" i="12"/>
  <c r="J8" i="12" s="1"/>
  <c r="K7" i="12"/>
  <c r="K8" i="12" s="1"/>
  <c r="D7" i="12"/>
  <c r="D8" i="12" s="1"/>
  <c r="E7" i="12"/>
  <c r="E8" i="12" s="1"/>
  <c r="N7" i="12"/>
  <c r="N8" i="12" s="1"/>
  <c r="E16" i="10"/>
  <c r="E23" i="5" s="1"/>
  <c r="K8" i="6"/>
  <c r="K12" i="6"/>
  <c r="K16" i="6"/>
  <c r="E7" i="6"/>
  <c r="E11" i="6"/>
  <c r="E15" i="6"/>
  <c r="O6" i="19"/>
  <c r="O10" i="19"/>
  <c r="O14" i="19"/>
  <c r="G9" i="19"/>
  <c r="G13" i="19"/>
  <c r="G5" i="19"/>
  <c r="K15" i="6"/>
  <c r="O9" i="19"/>
  <c r="G8" i="19"/>
  <c r="K9" i="6"/>
  <c r="K13" i="6"/>
  <c r="K17" i="6"/>
  <c r="E8" i="6"/>
  <c r="E12" i="6"/>
  <c r="E16" i="6"/>
  <c r="O7" i="19"/>
  <c r="O11" i="19"/>
  <c r="O15" i="19"/>
  <c r="G6" i="19"/>
  <c r="G10" i="19"/>
  <c r="G14" i="19"/>
  <c r="K7" i="6"/>
  <c r="E6" i="6"/>
  <c r="E14" i="6"/>
  <c r="O5" i="19"/>
  <c r="G16" i="19"/>
  <c r="K6" i="6"/>
  <c r="K10" i="6"/>
  <c r="K14" i="6"/>
  <c r="K5" i="6"/>
  <c r="E9" i="6"/>
  <c r="E13" i="6"/>
  <c r="E17" i="6"/>
  <c r="O8" i="19"/>
  <c r="O12" i="19"/>
  <c r="O16" i="19"/>
  <c r="G7" i="19"/>
  <c r="G11" i="19"/>
  <c r="G15" i="19"/>
  <c r="K11" i="6"/>
  <c r="E10" i="6"/>
  <c r="E5" i="6"/>
  <c r="O13" i="19"/>
  <c r="G12" i="19"/>
  <c r="D8" i="18"/>
  <c r="X15" i="19" s="1"/>
  <c r="N27" i="14"/>
  <c r="N28" i="14" s="1"/>
  <c r="J27" i="14"/>
  <c r="J28" i="14" s="1"/>
  <c r="F27" i="14"/>
  <c r="F28" i="14" s="1"/>
  <c r="D16" i="12"/>
  <c r="D17" i="12" s="1"/>
  <c r="N16" i="12"/>
  <c r="N17" i="12" s="1"/>
  <c r="I16" i="12"/>
  <c r="I17" i="12" s="1"/>
  <c r="C27" i="14"/>
  <c r="C28" i="14" s="1"/>
  <c r="M27" i="14"/>
  <c r="M28" i="14" s="1"/>
  <c r="D16" i="10"/>
  <c r="K16" i="12"/>
  <c r="K17" i="12" s="1"/>
  <c r="J16" i="12"/>
  <c r="J17" i="12" s="1"/>
  <c r="E16" i="12"/>
  <c r="E17" i="12" s="1"/>
  <c r="H27" i="14"/>
  <c r="H28" i="14" s="1"/>
  <c r="D27" i="14"/>
  <c r="D28" i="14" s="1"/>
  <c r="L16" i="12"/>
  <c r="L17" i="12" s="1"/>
  <c r="G16" i="12"/>
  <c r="G17" i="12" s="1"/>
  <c r="F16" i="12"/>
  <c r="F17" i="12" s="1"/>
  <c r="G27" i="14"/>
  <c r="G28" i="14" s="1"/>
  <c r="L27" i="14"/>
  <c r="L28" i="14" s="1"/>
  <c r="O27" i="14"/>
  <c r="O28" i="14" s="1"/>
  <c r="D11" i="5" s="1"/>
  <c r="C5" i="5" s="1"/>
  <c r="H16" i="12"/>
  <c r="H17" i="12" s="1"/>
  <c r="C16" i="12"/>
  <c r="C17" i="12" s="1"/>
  <c r="K27" i="14"/>
  <c r="K28" i="14" s="1"/>
  <c r="E27" i="14"/>
  <c r="E28" i="14" s="1"/>
  <c r="I27" i="14"/>
  <c r="I28" i="14" s="1"/>
  <c r="L7" i="12"/>
  <c r="L8" i="12" s="1"/>
  <c r="H7" i="12"/>
  <c r="H8" i="12" s="1"/>
  <c r="F7" i="12"/>
  <c r="F8" i="12" s="1"/>
  <c r="C7" i="12"/>
  <c r="C8" i="12" s="1"/>
  <c r="H29" i="19" l="1"/>
  <c r="X8" i="19"/>
  <c r="H30" i="19"/>
  <c r="P25" i="19"/>
  <c r="X13" i="19"/>
  <c r="X6" i="19"/>
  <c r="H32" i="19"/>
  <c r="X10" i="19"/>
  <c r="P23" i="19"/>
  <c r="X12" i="19"/>
  <c r="P28" i="19"/>
  <c r="H21" i="19"/>
  <c r="X14" i="19"/>
  <c r="P26" i="19"/>
  <c r="H23" i="19"/>
  <c r="P27" i="19"/>
  <c r="H31" i="19"/>
  <c r="P32" i="19"/>
  <c r="H27" i="19"/>
  <c r="H24" i="19"/>
  <c r="P30" i="19"/>
  <c r="H25" i="19"/>
  <c r="P31" i="19"/>
  <c r="H26" i="19"/>
  <c r="X5" i="19"/>
  <c r="P29" i="19"/>
  <c r="H28" i="19"/>
  <c r="P6" i="19"/>
  <c r="P10" i="19"/>
  <c r="P14" i="19"/>
  <c r="H9" i="19"/>
  <c r="H13" i="19"/>
  <c r="H5" i="19"/>
  <c r="P9" i="19"/>
  <c r="H8" i="19"/>
  <c r="P7" i="19"/>
  <c r="P11" i="19"/>
  <c r="P15" i="19"/>
  <c r="H6" i="19"/>
  <c r="H10" i="19"/>
  <c r="H14" i="19"/>
  <c r="P13" i="19"/>
  <c r="H16" i="19"/>
  <c r="P8" i="19"/>
  <c r="P12" i="19"/>
  <c r="P16" i="19"/>
  <c r="H7" i="19"/>
  <c r="H11" i="19"/>
  <c r="H15" i="19"/>
  <c r="P5" i="19"/>
  <c r="H12" i="19"/>
  <c r="P17" i="19"/>
  <c r="X7" i="19"/>
  <c r="N17" i="19"/>
  <c r="N9" i="19"/>
  <c r="N13" i="19"/>
  <c r="N5" i="19"/>
  <c r="F9" i="19"/>
  <c r="F13" i="19"/>
  <c r="F5" i="19"/>
  <c r="N8" i="19"/>
  <c r="F8" i="19"/>
  <c r="F5" i="6"/>
  <c r="N6" i="19"/>
  <c r="N10" i="19"/>
  <c r="N14" i="19"/>
  <c r="F6" i="19"/>
  <c r="F10" i="19"/>
  <c r="F14" i="19"/>
  <c r="N16" i="19"/>
  <c r="F16" i="19"/>
  <c r="N7" i="19"/>
  <c r="N11" i="19"/>
  <c r="N15" i="19"/>
  <c r="F7" i="19"/>
  <c r="F11" i="19"/>
  <c r="F15" i="19"/>
  <c r="N12" i="19"/>
  <c r="F12" i="19"/>
  <c r="X16" i="19"/>
  <c r="P24" i="19"/>
  <c r="X9" i="19"/>
  <c r="P21" i="19"/>
  <c r="H22" i="19"/>
  <c r="P22" i="19"/>
  <c r="X11" i="19"/>
  <c r="W15" i="19"/>
  <c r="W11" i="19"/>
  <c r="W7" i="19"/>
  <c r="O30" i="19"/>
  <c r="O26" i="19"/>
  <c r="O22" i="19"/>
  <c r="G29" i="19"/>
  <c r="G25" i="19"/>
  <c r="W10" i="19"/>
  <c r="O21" i="19"/>
  <c r="G32" i="19"/>
  <c r="O25" i="19"/>
  <c r="G24" i="19"/>
  <c r="W13" i="19"/>
  <c r="W9" i="19"/>
  <c r="W5" i="19"/>
  <c r="O32" i="19"/>
  <c r="O28" i="19"/>
  <c r="O24" i="19"/>
  <c r="G31" i="19"/>
  <c r="G27" i="19"/>
  <c r="G23" i="19"/>
  <c r="G21" i="19"/>
  <c r="W16" i="19"/>
  <c r="W12" i="19"/>
  <c r="W8" i="19"/>
  <c r="O31" i="19"/>
  <c r="O27" i="19"/>
  <c r="O23" i="19"/>
  <c r="G30" i="19"/>
  <c r="G26" i="19"/>
  <c r="G22" i="19"/>
  <c r="W14" i="19"/>
  <c r="W6" i="19"/>
  <c r="O29" i="19"/>
  <c r="G28" i="19"/>
  <c r="C18" i="12"/>
  <c r="P33" i="19"/>
  <c r="V15" i="19"/>
  <c r="V11" i="19"/>
  <c r="V8" i="19"/>
  <c r="N30" i="19"/>
  <c r="N26" i="19"/>
  <c r="N22" i="19"/>
  <c r="F32" i="19"/>
  <c r="F28" i="19"/>
  <c r="F24" i="19"/>
  <c r="V14" i="19"/>
  <c r="V7" i="19"/>
  <c r="N21" i="19"/>
  <c r="F31" i="19"/>
  <c r="N25" i="19"/>
  <c r="V13" i="19"/>
  <c r="V10" i="19"/>
  <c r="V6" i="19"/>
  <c r="N32" i="19"/>
  <c r="N28" i="19"/>
  <c r="N24" i="19"/>
  <c r="F30" i="19"/>
  <c r="F26" i="19"/>
  <c r="F22" i="19"/>
  <c r="F27" i="19"/>
  <c r="V16" i="19"/>
  <c r="V12" i="19"/>
  <c r="V9" i="19"/>
  <c r="V5" i="19"/>
  <c r="N31" i="19"/>
  <c r="N27" i="19"/>
  <c r="N23" i="19"/>
  <c r="F29" i="19"/>
  <c r="F25" i="19"/>
  <c r="F21" i="19"/>
  <c r="N29" i="19"/>
  <c r="F23" i="19"/>
  <c r="L13" i="6"/>
  <c r="L9" i="6"/>
  <c r="L6" i="6"/>
  <c r="F13" i="6"/>
  <c r="F9" i="6"/>
  <c r="L16" i="6"/>
  <c r="L12" i="6"/>
  <c r="L8" i="6"/>
  <c r="F16" i="6"/>
  <c r="F12" i="6"/>
  <c r="F8" i="6"/>
  <c r="L15" i="6"/>
  <c r="L11" i="6"/>
  <c r="L7" i="6"/>
  <c r="F15" i="6"/>
  <c r="F11" i="6"/>
  <c r="F7" i="6"/>
  <c r="L14" i="6"/>
  <c r="L10" i="6"/>
  <c r="L5" i="6"/>
  <c r="F14" i="6"/>
  <c r="F10" i="6"/>
  <c r="F6" i="6"/>
  <c r="C9" i="12"/>
  <c r="C18" i="5" s="1"/>
  <c r="H17" i="19" l="1"/>
  <c r="X17" i="19"/>
  <c r="H33" i="19"/>
  <c r="L17" i="6"/>
  <c r="F17" i="19"/>
  <c r="W17" i="19"/>
  <c r="N33" i="19"/>
  <c r="F33" i="19"/>
  <c r="V17" i="19"/>
  <c r="G33" i="19"/>
  <c r="O33" i="19"/>
  <c r="O17" i="19"/>
  <c r="F17" i="6"/>
  <c r="C13" i="5" s="1"/>
  <c r="G17" i="19"/>
  <c r="D36" i="19" l="1"/>
  <c r="D38" i="19"/>
  <c r="E14" i="5"/>
  <c r="C6" i="5" s="1"/>
  <c r="D37" i="19"/>
  <c r="C11" i="5" l="1"/>
  <c r="C4" i="5" s="1"/>
  <c r="C7" i="5" s="1"/>
</calcChain>
</file>

<file path=xl/sharedStrings.xml><?xml version="1.0" encoding="utf-8"?>
<sst xmlns="http://schemas.openxmlformats.org/spreadsheetml/2006/main" count="595" uniqueCount="230">
  <si>
    <t>Month</t>
  </si>
  <si>
    <t>January</t>
  </si>
  <si>
    <t>February</t>
  </si>
  <si>
    <t>March</t>
  </si>
  <si>
    <t>April</t>
  </si>
  <si>
    <t>May</t>
  </si>
  <si>
    <t>June</t>
  </si>
  <si>
    <t>July</t>
  </si>
  <si>
    <t>August</t>
  </si>
  <si>
    <t>September</t>
  </si>
  <si>
    <t>October</t>
  </si>
  <si>
    <t>November</t>
  </si>
  <si>
    <t>December</t>
  </si>
  <si>
    <t>Diesel</t>
  </si>
  <si>
    <t>Total</t>
  </si>
  <si>
    <t>tCO2e</t>
  </si>
  <si>
    <t>CH2F2</t>
  </si>
  <si>
    <t>Emissions</t>
  </si>
  <si>
    <t>Total BOD (KG)</t>
  </si>
  <si>
    <t>CH4 emissions kg</t>
  </si>
  <si>
    <t xml:space="preserve">Data </t>
  </si>
  <si>
    <t>LPG</t>
  </si>
  <si>
    <t>Fuel consumed (l)</t>
  </si>
  <si>
    <t>Jan</t>
  </si>
  <si>
    <t>Feb</t>
  </si>
  <si>
    <t>M3 to IG</t>
  </si>
  <si>
    <t>Refrigerant top up data</t>
  </si>
  <si>
    <t>Mar</t>
  </si>
  <si>
    <t>Apr</t>
  </si>
  <si>
    <t>Jun</t>
  </si>
  <si>
    <t>Jul</t>
  </si>
  <si>
    <t>Aug</t>
  </si>
  <si>
    <t>Sep</t>
  </si>
  <si>
    <t>Oct</t>
  </si>
  <si>
    <t>Nov</t>
  </si>
  <si>
    <t>Dec</t>
  </si>
  <si>
    <t>CH4 emissions (kg)</t>
  </si>
  <si>
    <t>Net Import KWh</t>
  </si>
  <si>
    <t>Net Import MWh</t>
  </si>
  <si>
    <t>GHG Emissions (tCO2e)</t>
  </si>
  <si>
    <t>Source</t>
  </si>
  <si>
    <t>Default Emission Factor</t>
  </si>
  <si>
    <t>Default NCV</t>
  </si>
  <si>
    <t>IPCC Emission Factor</t>
  </si>
  <si>
    <t>Fuel Density</t>
  </si>
  <si>
    <t>https://www.iocl.com/products/LPGSpecifications.pdf</t>
  </si>
  <si>
    <t>https://www.engineeringtoolbox.com/fuels-densities-specific-volumes-d_166.html</t>
  </si>
  <si>
    <t>TJ/t</t>
  </si>
  <si>
    <t>Unit</t>
  </si>
  <si>
    <t>Sheet</t>
  </si>
  <si>
    <t>Change</t>
  </si>
  <si>
    <t>Date</t>
  </si>
  <si>
    <t>All Sheets</t>
  </si>
  <si>
    <t>Revision History</t>
  </si>
  <si>
    <t>Version No.</t>
  </si>
  <si>
    <t>Description</t>
  </si>
  <si>
    <t>Value</t>
  </si>
  <si>
    <t>tCO2e/MWh</t>
  </si>
  <si>
    <t>Grid Emission Factor - Dubai specific</t>
  </si>
  <si>
    <t>SN</t>
  </si>
  <si>
    <t>Emission Factor for Diesel</t>
  </si>
  <si>
    <t>Emission Factor for LPG</t>
  </si>
  <si>
    <t>GHG Emissions Source (By Sector)</t>
  </si>
  <si>
    <t>Scope 1</t>
  </si>
  <si>
    <t>Scope 2</t>
  </si>
  <si>
    <t>Scope 3</t>
  </si>
  <si>
    <t>STATIONARY ENERGY</t>
  </si>
  <si>
    <t>TRANSPORTATION</t>
  </si>
  <si>
    <t>WASTE</t>
  </si>
  <si>
    <t>INDUSTRIAL PROCESSES AND PRODUCT USE (IPPU)</t>
  </si>
  <si>
    <t>OTHER SCOPE 3</t>
  </si>
  <si>
    <t>Energy use</t>
  </si>
  <si>
    <t>Emission Factors</t>
  </si>
  <si>
    <t>Conversion Factors</t>
  </si>
  <si>
    <t>http://www.env.gov.bc.ca/wsd/wrs/query/licences/help/unit_conv.pdf</t>
  </si>
  <si>
    <t xml:space="preserve"> (kg ch4/kgBOD)</t>
  </si>
  <si>
    <t>Global Warming Potential</t>
  </si>
  <si>
    <t>Methane (CH4)</t>
  </si>
  <si>
    <t>Gas</t>
  </si>
  <si>
    <t>GWP</t>
  </si>
  <si>
    <t>CH2CF3</t>
  </si>
  <si>
    <t>Emissions from desalinated water consumption</t>
  </si>
  <si>
    <t>KWh to MWh</t>
  </si>
  <si>
    <t>Kg to Tonne</t>
  </si>
  <si>
    <t>Units</t>
  </si>
  <si>
    <t>Refrigerant emissions</t>
  </si>
  <si>
    <t>GHG Emissions Summary Table</t>
  </si>
  <si>
    <t>N20</t>
  </si>
  <si>
    <t>tonnes/liter</t>
  </si>
  <si>
    <t>2006 IPCC Guidelines for National Greenhouse Gas Inventories, Volume 5, chapter 6: Wastewater Treatment and Discharge. Methane emission factor of 0.6 and Methane correction factor of 0.3 has been used</t>
  </si>
  <si>
    <t>Emission factor for waste water treatment</t>
  </si>
  <si>
    <t>Emission Factor for Petrol/Gasoline</t>
  </si>
  <si>
    <t xml:space="preserve">Gasoline </t>
  </si>
  <si>
    <t>tCO2e/liter</t>
  </si>
  <si>
    <t>Transmission &amp; Distribution loss for electricity</t>
  </si>
  <si>
    <t>%</t>
  </si>
  <si>
    <t>IPCC 2006</t>
  </si>
  <si>
    <t>Calculated based on IPCC 2006 Default Values</t>
  </si>
  <si>
    <t>Calculated based on IPCC 2006  Default Values</t>
  </si>
  <si>
    <t>Annual</t>
  </si>
  <si>
    <t>DEWA data - published in 2017 sustainability report</t>
  </si>
  <si>
    <t>C02</t>
  </si>
  <si>
    <t>CHCLF2</t>
  </si>
  <si>
    <t>CHCl2CF3</t>
  </si>
  <si>
    <t>CHF3</t>
  </si>
  <si>
    <t>CH2FCF3</t>
  </si>
  <si>
    <t>CHF2CH2CF3</t>
  </si>
  <si>
    <t>Emissions from fuel consumption from Company Owned Vehicle</t>
  </si>
  <si>
    <t>Emissions from fuel consumption from Leased/employee Owned Vehicle</t>
  </si>
  <si>
    <t>Emission from Flight/Business Travel</t>
  </si>
  <si>
    <t>Boiler</t>
  </si>
  <si>
    <t>Gasoline/ Petrol</t>
  </si>
  <si>
    <t>Diesel Generators</t>
  </si>
  <si>
    <t>Other Equipemnts (XX)</t>
  </si>
  <si>
    <t>Vehicle Owned by Company</t>
  </si>
  <si>
    <t>Flights/Business Travel</t>
  </si>
  <si>
    <t>Created</t>
  </si>
  <si>
    <t>https://www.ghgprotocol.org/sites/default/files/ghgp/Global-Warming-Potential-Values%20%28Feb%2016%202016%29_1.pdf</t>
  </si>
  <si>
    <t>Other Equipment</t>
  </si>
  <si>
    <t>Electricity Meter / DEWA Bill No .1</t>
  </si>
  <si>
    <t>Electricity Meter / DEWA Bill No .2</t>
  </si>
  <si>
    <t>Electricity Meter / DEWA Bill No .3</t>
  </si>
  <si>
    <t>Electricity Meter / DEWA Bill No .4</t>
  </si>
  <si>
    <t>Electricity Meter / DEWA Bill No .5</t>
  </si>
  <si>
    <t>Electricity Meter / DEWA Bill No .6</t>
  </si>
  <si>
    <t>Electricity Meter / DEWA Bill No .7</t>
  </si>
  <si>
    <t>Electricity Meter / DEWA Bill No .8</t>
  </si>
  <si>
    <t>Electricity Meter / DEWA Bill No .9</t>
  </si>
  <si>
    <t>Electricity Meter / DEWA Bill No .10</t>
  </si>
  <si>
    <t>Electricity Meter / DEWA Bill No .11</t>
  </si>
  <si>
    <t>Electricity Meter / DEWA Bill No .12</t>
  </si>
  <si>
    <t>Electricity Meter / DEWA Bill No .13</t>
  </si>
  <si>
    <t>Electricity Meter / DEWA Bill No .14</t>
  </si>
  <si>
    <t>Electricity Meter / DEWA Bill No .15</t>
  </si>
  <si>
    <t>Electricity Meter / DEWA Bill No .16</t>
  </si>
  <si>
    <t>Electricity Meter / DEWA Bill No .17</t>
  </si>
  <si>
    <t>Electricity Meter / DEWA Bill No .18</t>
  </si>
  <si>
    <t>Electricity Meter / DEWA Bill No .19</t>
  </si>
  <si>
    <t>Electricity Meter / DEWA Bill No .XX</t>
  </si>
  <si>
    <t xml:space="preserve">Kg of R410a </t>
  </si>
  <si>
    <t>GHG emissions of R410a</t>
  </si>
  <si>
    <t>GHG emissions of R134a</t>
  </si>
  <si>
    <t>Kg of R134a</t>
  </si>
  <si>
    <t>Water Consumption</t>
  </si>
  <si>
    <t>GHG Emission</t>
  </si>
  <si>
    <t>GHG Emission from Gasoline</t>
  </si>
  <si>
    <t>GHG Emission from LPG</t>
  </si>
  <si>
    <t>GHG Emission from Diesel</t>
  </si>
  <si>
    <t>Total GHG Emission from Gasoline/Petrol</t>
  </si>
  <si>
    <t>Total GHG Emission from Diesel</t>
  </si>
  <si>
    <t>Total GHG Emission from LPG</t>
  </si>
  <si>
    <t>Activity</t>
  </si>
  <si>
    <t>Long Distance over 3700 Kilometer</t>
  </si>
  <si>
    <t>Economy Class</t>
  </si>
  <si>
    <t>Business Class</t>
  </si>
  <si>
    <t>Flights</t>
  </si>
  <si>
    <t>Flight</t>
  </si>
  <si>
    <t>Km Travelled</t>
  </si>
  <si>
    <t>Class</t>
  </si>
  <si>
    <t>Distance</t>
  </si>
  <si>
    <t>DEWA data - published in 2018 sustainability report</t>
  </si>
  <si>
    <t>Meter No. (Data in KWh)</t>
  </si>
  <si>
    <t>Fuel consumed (liters)</t>
  </si>
  <si>
    <t>Vehicle Leased by company or Owned by Employee</t>
  </si>
  <si>
    <t>Gasolene/Petrol consumption (liters)</t>
  </si>
  <si>
    <t>Gasolene/Petrol consumption   (liters)</t>
  </si>
  <si>
    <t>Emission (tCO2e)</t>
  </si>
  <si>
    <t>Emission factor for desalinated water consumption</t>
  </si>
  <si>
    <t>tCO2e/M3</t>
  </si>
  <si>
    <t>Liters</t>
  </si>
  <si>
    <t>M3</t>
  </si>
  <si>
    <t>UAE specific emission factor - Jiahong Liu, Silan Chen, a Hao Wang, Xiangdong Chen, Calculation of carbon footprints for water diversion and desalination projects, The 7th International Conference on Applied Energy – ICAE2015, Energy Procedia 75 ( 2015 ) 2483 – 2494, Elsevier</t>
  </si>
  <si>
    <t>Emissions from diesel consumption (tCO2)</t>
  </si>
  <si>
    <t>Emissions from Gasolene consumption (tCO2)</t>
  </si>
  <si>
    <t>Diesel consumption   (liters)</t>
  </si>
  <si>
    <t>Diesel consumption (liters)</t>
  </si>
  <si>
    <t>Flights within GCC</t>
  </si>
  <si>
    <t>Flights within Middle East</t>
  </si>
  <si>
    <t>Within GCC</t>
  </si>
  <si>
    <t>Within Middle East</t>
  </si>
  <si>
    <t>Total Emissions from air travel</t>
  </si>
  <si>
    <t>tCO2e/passenger KM</t>
  </si>
  <si>
    <t>Quantity of Waste water treated (liter)</t>
  </si>
  <si>
    <t>BOD (grams/liter)</t>
  </si>
  <si>
    <t>Quantity of Sewage treated (liter)</t>
  </si>
  <si>
    <t>tCO2/TJ</t>
  </si>
  <si>
    <t>DEFRA_UK  - Adapted from within UK</t>
  </si>
  <si>
    <t>DEFRA_UK  - Adapted from within Europe</t>
  </si>
  <si>
    <t xml:space="preserve">DEFRA_UK  </t>
  </si>
  <si>
    <t>Calculated (tCO2e/tonne)</t>
  </si>
  <si>
    <t>Air miles</t>
  </si>
  <si>
    <t>Dubai to Jeddah</t>
  </si>
  <si>
    <t>Dubai to Muscat</t>
  </si>
  <si>
    <t>Dubai to Bahrain</t>
  </si>
  <si>
    <t>Dubai to Riyadh</t>
  </si>
  <si>
    <t>KM</t>
  </si>
  <si>
    <t>tCH4/TJ</t>
  </si>
  <si>
    <t>tN2O/TJ</t>
  </si>
  <si>
    <t>Solar power</t>
  </si>
  <si>
    <t>Quantity of electricity generated in KWh</t>
  </si>
  <si>
    <t>Biodiesel</t>
  </si>
  <si>
    <t>Biodiesel blend %</t>
  </si>
  <si>
    <t>Quantity of biodiesel consumed in liters</t>
  </si>
  <si>
    <t>Savings of paper</t>
  </si>
  <si>
    <t>Emission factor for paper made from virgin pulp</t>
  </si>
  <si>
    <t>Quantity of paper saved in tonnes</t>
  </si>
  <si>
    <t>Emission Reductions</t>
  </si>
  <si>
    <t>Added Sub-sheet to include emission reductions from Solar, Biodiesel and savings of paper.</t>
  </si>
  <si>
    <t>Electricity savings</t>
  </si>
  <si>
    <t>Quantity of electricity saved in KWh</t>
  </si>
  <si>
    <t>Emission reductions in tCO2e</t>
  </si>
  <si>
    <t>Diesel savings</t>
  </si>
  <si>
    <t>Quantity of diesel saved in liters</t>
  </si>
  <si>
    <t>Quantity of petrol saved in liters</t>
  </si>
  <si>
    <t>Quantity of LPG saved in liters</t>
  </si>
  <si>
    <t>Onsite Waste Water Treated</t>
  </si>
  <si>
    <t>Sewage treatment by third party</t>
  </si>
  <si>
    <t xml:space="preserve">Onsite Waste water treatment </t>
  </si>
  <si>
    <t>Emissions from diesel consumption (tCO2e)</t>
  </si>
  <si>
    <t>Emissions from gasolene/petrol consumption (tCO2e)</t>
  </si>
  <si>
    <t>Total tCO2e</t>
  </si>
  <si>
    <t>Total (tCO2e)</t>
  </si>
  <si>
    <t>LPG Savings</t>
  </si>
  <si>
    <t>Petrol/Gasolene savings</t>
  </si>
  <si>
    <t>tCO2e/tonne of paper</t>
  </si>
  <si>
    <t>Emission Reductions &amp; Refrigerant</t>
  </si>
  <si>
    <t>Addition of additional emission reduction estimates</t>
  </si>
  <si>
    <t>Green House Gas Inventory Tool - 2020</t>
  </si>
  <si>
    <t>Note: the diesel portion of the blended biofuel should be included as emissions and the data should be added to the diesel consumption values in transportation or fuel consuming equipment as the case may be.</t>
  </si>
  <si>
    <t>BOD at Outlet of treated water  (grams/liter)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</si>
</sst>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00"/>
    <numFmt numFmtId="166" formatCode="_(* #,##0.0000_);_(* \(#,##0.0000\);_(* &quot;-&quot;??_);_(@_)"/>
    <numFmt numFmtId="167" formatCode="0.000"/>
    <numFmt numFmtId="168" formatCode="0.000000"/>
    <numFmt numFmtId="169" formatCode="??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4"/>
      <color theme="1"/>
      <name val="Calibri"/>
      <family val="2"/>
      <scheme val="minor"/>
    </font>
    <font>
      <sz val="11"/>
      <color rgb="FFFF0000"/>
      <name val="Calibri"/>
      <family val="2"/>
      <scheme val="minor"/>
    </font>
    <font>
      <sz val="14"/>
      <color rgb="FF000000"/>
      <name val="Arial"/>
      <family val="2"/>
    </font>
    <font>
      <sz val="10"/>
      <color rgb="FF000000"/>
      <name val="Times New Roman"/>
      <family val="1"/>
    </font>
    <font>
      <b/>
      <sz val="12"/>
      <color rgb="FFFFFFFF"/>
      <name val="Calibri"/>
      <family val="2"/>
      <scheme val="minor"/>
    </font>
    <font>
      <b/>
      <sz val="18"/>
      <color theme="9" tint="0.39997558519241921"/>
      <name val="Calibri"/>
      <family val="2"/>
      <scheme val="minor"/>
    </font>
    <font>
      <b/>
      <sz val="18"/>
      <color theme="3" tint="0.59999389629810485"/>
      <name val="Calibri"/>
      <family val="2"/>
      <scheme val="minor"/>
    </font>
    <font>
      <b/>
      <sz val="12"/>
      <color rgb="FFFFFFFF"/>
      <name val="Calibri"/>
      <family val="2"/>
      <scheme val="minor"/>
    </font>
    <font>
      <sz val="9"/>
      <color theme="1"/>
      <name val="Calibri"/>
      <family val="2"/>
      <scheme val="minor"/>
    </font>
    <font>
      <b/>
      <sz val="18"/>
      <color theme="1"/>
      <name val="Calibri"/>
      <family val="2"/>
      <scheme val="minor"/>
    </font>
    <font>
      <sz val="12"/>
      <color rgb="FF000000"/>
      <name val="Calibri"/>
      <family val="2"/>
      <scheme val="minor"/>
    </font>
    <font>
      <b/>
      <u/>
      <sz val="11"/>
      <color theme="1"/>
      <name val="Calibri"/>
      <family val="2"/>
      <scheme val="minor"/>
    </font>
    <font>
      <b/>
      <sz val="9"/>
      <color theme="1"/>
      <name val="Calibri"/>
      <family val="2"/>
      <scheme val="minor"/>
    </font>
    <font>
      <u/>
      <sz val="8"/>
      <color theme="1"/>
      <name val="Calibri"/>
      <family val="2"/>
      <scheme val="minor"/>
    </font>
    <font>
      <u/>
      <sz val="11"/>
      <color theme="10"/>
      <name val="Calibri"/>
      <family val="2"/>
      <scheme val="minor"/>
    </font>
    <font>
      <u/>
      <sz val="9"/>
      <color theme="10"/>
      <name val="Calibri"/>
      <family val="2"/>
      <scheme val="minor"/>
    </font>
    <font>
      <b/>
      <sz val="9"/>
      <color rgb="FFFFFFFF"/>
      <name val="Calibri"/>
      <family val="2"/>
      <scheme val="minor"/>
    </font>
    <font>
      <b/>
      <sz val="11"/>
      <name val="Calibri"/>
      <family val="2"/>
      <scheme val="minor"/>
    </font>
    <font>
      <b/>
      <sz val="10"/>
      <name val="Calibri"/>
      <family val="2"/>
      <scheme val="minor"/>
    </font>
    <font>
      <sz val="11"/>
      <color rgb="FF002060"/>
      <name val="Calibri"/>
      <family val="2"/>
      <scheme val="minor"/>
    </font>
    <font>
      <sz val="11"/>
      <color theme="0"/>
      <name val="Calibri"/>
      <family val="2"/>
      <scheme val="minor"/>
    </font>
    <font>
      <sz val="8"/>
      <name val="Calibri"/>
      <family val="2"/>
      <scheme val="minor"/>
    </font>
    <font>
      <sz val="8"/>
      <color theme="1"/>
      <name val="Calibri"/>
      <family val="2"/>
      <scheme val="minor"/>
    </font>
    <font>
      <i/>
      <sz val="9"/>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00B050"/>
        <bgColor indexed="64"/>
      </patternFill>
    </fill>
    <fill>
      <patternFill patternType="solid">
        <fgColor theme="0" tint="-0.499984740745262"/>
        <bgColor indexed="64"/>
      </patternFill>
    </fill>
    <fill>
      <patternFill patternType="solid">
        <fgColor rgb="FF0099FF"/>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rgb="FFFFFFFF"/>
      </left>
      <right style="medium">
        <color rgb="FFFFFFFF"/>
      </right>
      <top style="medium">
        <color rgb="FFFFFFFF"/>
      </top>
      <bottom style="medium">
        <color rgb="FFFFFFFF"/>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9" fillId="0" borderId="0" applyNumberFormat="0" applyFill="0" applyBorder="0" applyAlignment="0" applyProtection="0"/>
  </cellStyleXfs>
  <cellXfs count="181">
    <xf numFmtId="0" fontId="0" fillId="0" borderId="0" xfId="0"/>
    <xf numFmtId="0" fontId="0" fillId="2" borderId="0" xfId="0" applyFill="1"/>
    <xf numFmtId="0" fontId="0" fillId="2" borderId="0" xfId="0" applyFill="1" applyAlignment="1">
      <alignment wrapText="1"/>
    </xf>
    <xf numFmtId="0" fontId="0" fillId="2" borderId="1" xfId="0" applyFill="1" applyBorder="1" applyAlignment="1">
      <alignment wrapText="1"/>
    </xf>
    <xf numFmtId="0" fontId="0" fillId="0" borderId="1" xfId="0" applyBorder="1"/>
    <xf numFmtId="0" fontId="3" fillId="2" borderId="0" xfId="0" applyFont="1" applyFill="1"/>
    <xf numFmtId="0" fontId="0" fillId="2" borderId="0" xfId="0" applyFill="1" applyAlignment="1">
      <alignment horizontal="right" wrapText="1"/>
    </xf>
    <xf numFmtId="0" fontId="4" fillId="2" borderId="0" xfId="0" applyFont="1" applyFill="1" applyAlignment="1">
      <alignment wrapText="1"/>
    </xf>
    <xf numFmtId="0" fontId="0" fillId="2" borderId="0" xfId="0" applyFill="1" applyAlignment="1">
      <alignment horizontal="left" wrapText="1"/>
    </xf>
    <xf numFmtId="0" fontId="0" fillId="2" borderId="1" xfId="0" applyFill="1" applyBorder="1" applyAlignment="1">
      <alignment horizontal="right" wrapText="1"/>
    </xf>
    <xf numFmtId="164" fontId="0" fillId="2" borderId="1" xfId="0" applyNumberFormat="1" applyFill="1" applyBorder="1" applyAlignment="1">
      <alignment wrapText="1"/>
    </xf>
    <xf numFmtId="1" fontId="4" fillId="2" borderId="1" xfId="0" applyNumberFormat="1" applyFont="1" applyFill="1" applyBorder="1" applyAlignment="1">
      <alignment horizontal="left" wrapText="1"/>
    </xf>
    <xf numFmtId="164" fontId="0" fillId="2" borderId="1" xfId="1" applyNumberFormat="1" applyFont="1" applyFill="1" applyBorder="1" applyAlignment="1">
      <alignment wrapText="1"/>
    </xf>
    <xf numFmtId="0" fontId="0" fillId="2" borderId="1" xfId="0" applyFill="1" applyBorder="1"/>
    <xf numFmtId="0" fontId="0" fillId="2" borderId="1" xfId="0" applyFill="1" applyBorder="1" applyAlignment="1">
      <alignment horizontal="left"/>
    </xf>
    <xf numFmtId="164" fontId="0" fillId="2" borderId="1" xfId="1" applyNumberFormat="1" applyFont="1" applyFill="1" applyBorder="1"/>
    <xf numFmtId="10" fontId="0" fillId="2" borderId="0" xfId="2" applyNumberFormat="1" applyFont="1" applyFill="1" applyAlignment="1">
      <alignment wrapText="1"/>
    </xf>
    <xf numFmtId="164" fontId="0" fillId="2" borderId="0" xfId="1" applyNumberFormat="1" applyFont="1" applyFill="1"/>
    <xf numFmtId="0" fontId="0" fillId="0" borderId="0" xfId="0" applyBorder="1"/>
    <xf numFmtId="0" fontId="6" fillId="2" borderId="0" xfId="0" applyFont="1" applyFill="1"/>
    <xf numFmtId="164" fontId="0" fillId="0" borderId="1" xfId="0" applyNumberFormat="1" applyBorder="1"/>
    <xf numFmtId="43" fontId="0" fillId="0" borderId="1" xfId="0" applyNumberFormat="1" applyBorder="1"/>
    <xf numFmtId="0" fontId="0" fillId="0" borderId="1" xfId="0" applyBorder="1" applyAlignment="1">
      <alignment wrapText="1"/>
    </xf>
    <xf numFmtId="0" fontId="0" fillId="2" borderId="0" xfId="0" applyFill="1" applyBorder="1" applyAlignment="1">
      <alignment wrapText="1"/>
    </xf>
    <xf numFmtId="0" fontId="0" fillId="2" borderId="0" xfId="0" applyFill="1" applyBorder="1" applyAlignment="1">
      <alignment horizontal="right" wrapText="1"/>
    </xf>
    <xf numFmtId="0" fontId="0" fillId="2" borderId="0" xfId="0" applyFont="1" applyFill="1" applyAlignment="1">
      <alignment horizontal="center"/>
    </xf>
    <xf numFmtId="0" fontId="0" fillId="2" borderId="5" xfId="0" applyFill="1" applyBorder="1" applyAlignment="1">
      <alignment wrapText="1"/>
    </xf>
    <xf numFmtId="0" fontId="0" fillId="2" borderId="18" xfId="0" applyFill="1" applyBorder="1" applyAlignment="1">
      <alignment wrapText="1"/>
    </xf>
    <xf numFmtId="0" fontId="0" fillId="2" borderId="19" xfId="0" applyFill="1" applyBorder="1" applyAlignment="1">
      <alignment wrapText="1"/>
    </xf>
    <xf numFmtId="0" fontId="0" fillId="2" borderId="6" xfId="0" applyFill="1" applyBorder="1" applyAlignment="1">
      <alignment wrapText="1"/>
    </xf>
    <xf numFmtId="0" fontId="0" fillId="2" borderId="8" xfId="0" applyFill="1" applyBorder="1" applyAlignment="1">
      <alignment wrapText="1"/>
    </xf>
    <xf numFmtId="0" fontId="10" fillId="2" borderId="0" xfId="0" applyFont="1" applyFill="1" applyBorder="1" applyAlignment="1"/>
    <xf numFmtId="0" fontId="11" fillId="2" borderId="0" xfId="0" applyFont="1" applyFill="1" applyBorder="1" applyAlignment="1"/>
    <xf numFmtId="0" fontId="0" fillId="2" borderId="0" xfId="0" applyFont="1" applyFill="1" applyBorder="1" applyAlignment="1">
      <alignment horizontal="center"/>
    </xf>
    <xf numFmtId="0" fontId="0" fillId="2" borderId="0" xfId="0" applyFill="1" applyBorder="1"/>
    <xf numFmtId="0" fontId="0" fillId="2" borderId="7" xfId="0" applyFill="1" applyBorder="1" applyAlignment="1">
      <alignment wrapText="1"/>
    </xf>
    <xf numFmtId="0" fontId="0" fillId="2" borderId="20" xfId="0" applyFill="1" applyBorder="1"/>
    <xf numFmtId="0" fontId="0" fillId="2" borderId="10" xfId="0" applyFill="1" applyBorder="1" applyAlignment="1">
      <alignment wrapText="1"/>
    </xf>
    <xf numFmtId="0" fontId="9" fillId="6" borderId="1" xfId="0" applyFont="1" applyFill="1" applyBorder="1" applyAlignment="1">
      <alignment vertical="center" wrapText="1"/>
    </xf>
    <xf numFmtId="164" fontId="13" fillId="2" borderId="1" xfId="0" applyNumberFormat="1" applyFont="1" applyFill="1" applyBorder="1" applyAlignment="1">
      <alignment horizontal="left"/>
    </xf>
    <xf numFmtId="166" fontId="13" fillId="2" borderId="1" xfId="0" applyNumberFormat="1" applyFont="1" applyFill="1" applyBorder="1" applyAlignment="1">
      <alignment horizontal="right"/>
    </xf>
    <xf numFmtId="0" fontId="13" fillId="2" borderId="1" xfId="0" applyFont="1" applyFill="1" applyBorder="1"/>
    <xf numFmtId="0" fontId="13" fillId="2" borderId="0" xfId="0" applyFont="1" applyFill="1" applyBorder="1"/>
    <xf numFmtId="0" fontId="13" fillId="2" borderId="0" xfId="0" applyFont="1" applyFill="1"/>
    <xf numFmtId="166" fontId="13" fillId="2" borderId="1" xfId="0" applyNumberFormat="1" applyFont="1" applyFill="1" applyBorder="1" applyAlignment="1">
      <alignment horizontal="left"/>
    </xf>
    <xf numFmtId="0" fontId="14" fillId="2" borderId="0" xfId="0" applyFont="1" applyFill="1" applyAlignment="1"/>
    <xf numFmtId="0" fontId="0" fillId="2" borderId="0" xfId="0" applyFont="1" applyFill="1" applyAlignment="1">
      <alignment wrapText="1"/>
    </xf>
    <xf numFmtId="0" fontId="5" fillId="2" borderId="0" xfId="0" applyFont="1" applyFill="1" applyAlignment="1">
      <alignment horizontal="center"/>
    </xf>
    <xf numFmtId="0" fontId="15" fillId="2" borderId="16" xfId="0" applyFont="1" applyFill="1" applyBorder="1" applyAlignment="1">
      <alignment vertical="center" wrapText="1"/>
    </xf>
    <xf numFmtId="164" fontId="0" fillId="2" borderId="1" xfId="1" applyNumberFormat="1" applyFont="1" applyFill="1" applyBorder="1" applyAlignment="1">
      <alignment horizontal="left"/>
    </xf>
    <xf numFmtId="0" fontId="9" fillId="6" borderId="1" xfId="0" applyFont="1" applyFill="1" applyBorder="1" applyAlignment="1">
      <alignment horizontal="center" vertical="center" wrapText="1"/>
    </xf>
    <xf numFmtId="0" fontId="15" fillId="2" borderId="1" xfId="0" applyFont="1" applyFill="1" applyBorder="1" applyAlignment="1">
      <alignment vertical="center" wrapText="1"/>
    </xf>
    <xf numFmtId="0" fontId="12" fillId="6" borderId="1" xfId="0" applyFont="1" applyFill="1" applyBorder="1" applyAlignment="1">
      <alignment vertical="center" wrapText="1"/>
    </xf>
    <xf numFmtId="0" fontId="16" fillId="2" borderId="0" xfId="0" applyFont="1" applyFill="1" applyAlignment="1">
      <alignment horizontal="center"/>
    </xf>
    <xf numFmtId="0" fontId="13" fillId="2" borderId="1" xfId="0" applyFont="1" applyFill="1" applyBorder="1" applyAlignment="1">
      <alignment horizontal="center"/>
    </xf>
    <xf numFmtId="0" fontId="0" fillId="2" borderId="0" xfId="0" applyFill="1" applyAlignment="1">
      <alignment horizontal="center"/>
    </xf>
    <xf numFmtId="0" fontId="12" fillId="6" borderId="1" xfId="0" applyFont="1" applyFill="1" applyBorder="1" applyAlignment="1">
      <alignment horizontal="center" vertical="center" wrapText="1"/>
    </xf>
    <xf numFmtId="164" fontId="13" fillId="2" borderId="1" xfId="0" applyNumberFormat="1" applyFont="1" applyFill="1" applyBorder="1" applyAlignment="1">
      <alignment horizontal="center"/>
    </xf>
    <xf numFmtId="0" fontId="16" fillId="2" borderId="0" xfId="0" applyFont="1" applyFill="1" applyAlignment="1">
      <alignment horizontal="left"/>
    </xf>
    <xf numFmtId="0" fontId="0" fillId="2" borderId="0" xfId="0" applyFill="1" applyAlignment="1">
      <alignment horizontal="center" wrapText="1"/>
    </xf>
    <xf numFmtId="0" fontId="6" fillId="2" borderId="0" xfId="0" applyFont="1" applyFill="1" applyAlignment="1">
      <alignment horizontal="left" wrapText="1"/>
    </xf>
    <xf numFmtId="1" fontId="0" fillId="2" borderId="0" xfId="0" applyNumberFormat="1" applyFill="1" applyBorder="1" applyAlignment="1">
      <alignment wrapText="1"/>
    </xf>
    <xf numFmtId="0" fontId="2" fillId="2" borderId="0" xfId="0" applyFont="1" applyFill="1" applyBorder="1" applyAlignment="1">
      <alignment wrapText="1"/>
    </xf>
    <xf numFmtId="3" fontId="7" fillId="2" borderId="9" xfId="0" applyNumberFormat="1" applyFont="1" applyFill="1" applyBorder="1" applyAlignment="1">
      <alignment wrapText="1" readingOrder="1"/>
    </xf>
    <xf numFmtId="0" fontId="0" fillId="2" borderId="5" xfId="0" applyFill="1" applyBorder="1" applyAlignment="1">
      <alignment horizontal="center"/>
    </xf>
    <xf numFmtId="0" fontId="0" fillId="2" borderId="18" xfId="0" applyFill="1" applyBorder="1"/>
    <xf numFmtId="0" fontId="0" fillId="2" borderId="19" xfId="0" applyFill="1" applyBorder="1"/>
    <xf numFmtId="0" fontId="0" fillId="2" borderId="6" xfId="0" applyFill="1" applyBorder="1" applyAlignment="1">
      <alignment horizontal="center"/>
    </xf>
    <xf numFmtId="0" fontId="0" fillId="2" borderId="8" xfId="0" applyFill="1" applyBorder="1"/>
    <xf numFmtId="0" fontId="3" fillId="2" borderId="0" xfId="0" applyFont="1" applyFill="1" applyBorder="1" applyAlignment="1"/>
    <xf numFmtId="0" fontId="0" fillId="2" borderId="7" xfId="0" applyFill="1" applyBorder="1" applyAlignment="1">
      <alignment horizontal="center"/>
    </xf>
    <xf numFmtId="0" fontId="0" fillId="2" borderId="10" xfId="0" applyFill="1" applyBorder="1"/>
    <xf numFmtId="0" fontId="18" fillId="2" borderId="0" xfId="0" applyFont="1" applyFill="1" applyAlignment="1">
      <alignment horizontal="left"/>
    </xf>
    <xf numFmtId="0" fontId="19" fillId="2" borderId="0" xfId="4" applyFill="1" applyBorder="1" applyAlignment="1"/>
    <xf numFmtId="167" fontId="0" fillId="2" borderId="1" xfId="0" applyNumberFormat="1" applyFill="1" applyBorder="1"/>
    <xf numFmtId="0" fontId="0" fillId="7" borderId="0" xfId="0" applyFill="1"/>
    <xf numFmtId="168" fontId="0" fillId="2" borderId="1" xfId="0" applyNumberFormat="1" applyFill="1" applyBorder="1"/>
    <xf numFmtId="168" fontId="0" fillId="2" borderId="0" xfId="0" applyNumberFormat="1" applyFill="1" applyBorder="1"/>
    <xf numFmtId="1" fontId="0" fillId="2" borderId="0" xfId="0" applyNumberFormat="1" applyFill="1" applyAlignment="1">
      <alignment wrapText="1"/>
    </xf>
    <xf numFmtId="9" fontId="0" fillId="2" borderId="0" xfId="2" applyFont="1" applyFill="1" applyAlignment="1">
      <alignment wrapText="1"/>
    </xf>
    <xf numFmtId="0" fontId="0" fillId="2" borderId="0" xfId="0" applyFill="1" applyAlignment="1">
      <alignment vertical="top"/>
    </xf>
    <xf numFmtId="0" fontId="0" fillId="0" borderId="0" xfId="0" applyFill="1"/>
    <xf numFmtId="0" fontId="13"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164" fontId="0" fillId="0" borderId="1" xfId="1" applyNumberFormat="1" applyFont="1" applyFill="1" applyBorder="1" applyAlignment="1">
      <alignment wrapText="1"/>
    </xf>
    <xf numFmtId="0" fontId="4" fillId="0" borderId="1" xfId="0" applyFont="1" applyFill="1" applyBorder="1" applyAlignment="1">
      <alignment horizontal="left" wrapText="1"/>
    </xf>
    <xf numFmtId="0" fontId="0" fillId="0" borderId="1" xfId="0" applyFill="1" applyBorder="1"/>
    <xf numFmtId="43" fontId="0" fillId="2" borderId="1" xfId="0" applyNumberFormat="1" applyFill="1" applyBorder="1" applyAlignment="1">
      <alignment wrapText="1"/>
    </xf>
    <xf numFmtId="0" fontId="20" fillId="2" borderId="1" xfId="4" applyFont="1" applyFill="1" applyBorder="1"/>
    <xf numFmtId="10" fontId="13" fillId="2" borderId="1" xfId="0" applyNumberFormat="1" applyFont="1" applyFill="1" applyBorder="1"/>
    <xf numFmtId="0" fontId="15" fillId="2" borderId="3" xfId="0" applyFont="1" applyFill="1" applyBorder="1" applyAlignment="1">
      <alignment vertical="center" wrapText="1"/>
    </xf>
    <xf numFmtId="164" fontId="0" fillId="2" borderId="3" xfId="0" applyNumberFormat="1" applyFill="1" applyBorder="1" applyAlignment="1">
      <alignment wrapText="1"/>
    </xf>
    <xf numFmtId="164" fontId="0" fillId="2" borderId="4" xfId="0" applyNumberFormat="1" applyFill="1" applyBorder="1" applyAlignment="1">
      <alignment wrapText="1"/>
    </xf>
    <xf numFmtId="0" fontId="21" fillId="6" borderId="1" xfId="0" applyFont="1" applyFill="1" applyBorder="1" applyAlignment="1">
      <alignment horizontal="center" vertical="center" wrapText="1"/>
    </xf>
    <xf numFmtId="0" fontId="21" fillId="6" borderId="1" xfId="0" applyFont="1" applyFill="1" applyBorder="1" applyAlignment="1">
      <alignment vertical="center" wrapText="1"/>
    </xf>
    <xf numFmtId="0" fontId="20" fillId="2" borderId="1" xfId="4" applyFont="1" applyFill="1" applyBorder="1" applyAlignment="1">
      <alignment wrapText="1"/>
    </xf>
    <xf numFmtId="0" fontId="22" fillId="2" borderId="1" xfId="0" applyFont="1" applyFill="1" applyBorder="1" applyAlignment="1">
      <alignment wrapText="1"/>
    </xf>
    <xf numFmtId="164" fontId="0" fillId="2" borderId="0" xfId="0" applyNumberFormat="1" applyFill="1" applyBorder="1" applyAlignment="1">
      <alignment wrapText="1"/>
    </xf>
    <xf numFmtId="164" fontId="0" fillId="0" borderId="0" xfId="1" applyNumberFormat="1" applyFont="1" applyFill="1" applyBorder="1" applyAlignment="1">
      <alignment wrapText="1"/>
    </xf>
    <xf numFmtId="0" fontId="0" fillId="7" borderId="0" xfId="0" applyFill="1" applyAlignment="1">
      <alignment wrapText="1"/>
    </xf>
    <xf numFmtId="0" fontId="22" fillId="2" borderId="0" xfId="0" applyFont="1" applyFill="1" applyBorder="1" applyAlignment="1">
      <alignment wrapText="1"/>
    </xf>
    <xf numFmtId="0" fontId="12" fillId="6" borderId="0" xfId="0" applyFont="1" applyFill="1" applyBorder="1" applyAlignment="1">
      <alignment horizontal="center" vertical="center" wrapText="1"/>
    </xf>
    <xf numFmtId="0" fontId="4" fillId="2" borderId="1" xfId="0" applyFont="1" applyFill="1" applyBorder="1" applyAlignment="1">
      <alignment wrapText="1"/>
    </xf>
    <xf numFmtId="0" fontId="4" fillId="2" borderId="1" xfId="0" applyFont="1" applyFill="1" applyBorder="1" applyAlignment="1"/>
    <xf numFmtId="1" fontId="4" fillId="2" borderId="1" xfId="0" applyNumberFormat="1" applyFont="1" applyFill="1" applyBorder="1" applyAlignment="1">
      <alignment wrapText="1"/>
    </xf>
    <xf numFmtId="0" fontId="4" fillId="4" borderId="2" xfId="0" applyFont="1" applyFill="1" applyBorder="1" applyAlignment="1"/>
    <xf numFmtId="169" fontId="24" fillId="0" borderId="0" xfId="0" applyNumberFormat="1" applyFont="1" applyBorder="1" applyAlignment="1">
      <alignment horizontal="center" wrapText="1"/>
    </xf>
    <xf numFmtId="169" fontId="4" fillId="0" borderId="1" xfId="0" applyNumberFormat="1" applyFont="1" applyBorder="1" applyAlignment="1">
      <alignment horizontal="center" wrapText="1"/>
    </xf>
    <xf numFmtId="0" fontId="25" fillId="8" borderId="1" xfId="0" applyFont="1" applyFill="1" applyBorder="1"/>
    <xf numFmtId="0" fontId="4" fillId="2" borderId="0" xfId="0" applyFont="1" applyFill="1" applyBorder="1" applyAlignment="1"/>
    <xf numFmtId="0" fontId="4" fillId="2" borderId="0" xfId="0" applyFont="1" applyFill="1" applyBorder="1" applyAlignment="1">
      <alignment wrapText="1"/>
    </xf>
    <xf numFmtId="1" fontId="4" fillId="2" borderId="0" xfId="0" applyNumberFormat="1" applyFont="1" applyFill="1" applyBorder="1" applyAlignment="1">
      <alignment wrapText="1"/>
    </xf>
    <xf numFmtId="43" fontId="0" fillId="8" borderId="1" xfId="0" applyNumberFormat="1" applyFill="1" applyBorder="1"/>
    <xf numFmtId="169" fontId="4" fillId="0" borderId="21" xfId="0" applyNumberFormat="1" applyFont="1" applyBorder="1" applyAlignment="1">
      <alignment horizontal="center" wrapText="1"/>
    </xf>
    <xf numFmtId="164" fontId="0" fillId="2" borderId="1" xfId="1" applyNumberFormat="1" applyFont="1" applyFill="1" applyBorder="1" applyAlignment="1"/>
    <xf numFmtId="165" fontId="13" fillId="2" borderId="1" xfId="0" applyNumberFormat="1" applyFont="1" applyFill="1" applyBorder="1"/>
    <xf numFmtId="0" fontId="13" fillId="2" borderId="1" xfId="0" applyFont="1" applyFill="1" applyBorder="1" applyAlignment="1">
      <alignment wrapText="1"/>
    </xf>
    <xf numFmtId="0" fontId="9" fillId="6" borderId="2" xfId="0" applyFont="1" applyFill="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164" fontId="22" fillId="2" borderId="1" xfId="0" applyNumberFormat="1" applyFont="1" applyFill="1" applyBorder="1" applyAlignment="1">
      <alignment wrapText="1"/>
    </xf>
    <xf numFmtId="0" fontId="4" fillId="0" borderId="0" xfId="0" applyFont="1" applyFill="1" applyBorder="1" applyAlignment="1">
      <alignment vertical="center" wrapText="1"/>
    </xf>
    <xf numFmtId="1" fontId="5" fillId="5" borderId="1" xfId="1" applyNumberFormat="1" applyFont="1" applyFill="1" applyBorder="1" applyAlignment="1">
      <alignment horizontal="center"/>
    </xf>
    <xf numFmtId="1" fontId="14" fillId="2" borderId="1" xfId="1" applyNumberFormat="1" applyFont="1" applyFill="1" applyBorder="1" applyAlignment="1">
      <alignment horizontal="center"/>
    </xf>
    <xf numFmtId="0" fontId="4" fillId="2" borderId="21" xfId="0" applyFont="1" applyFill="1" applyBorder="1" applyAlignment="1"/>
    <xf numFmtId="169" fontId="24" fillId="0" borderId="0" xfId="0" applyNumberFormat="1" applyFont="1" applyBorder="1" applyAlignment="1">
      <alignment horizontal="left" wrapText="1"/>
    </xf>
    <xf numFmtId="0" fontId="22" fillId="10" borderId="1" xfId="0" applyFont="1" applyFill="1" applyBorder="1" applyAlignment="1">
      <alignment wrapText="1"/>
    </xf>
    <xf numFmtId="2" fontId="0" fillId="0" borderId="1" xfId="0" applyNumberFormat="1" applyBorder="1"/>
    <xf numFmtId="9" fontId="0" fillId="2" borderId="1" xfId="2" applyFont="1" applyFill="1" applyBorder="1" applyAlignment="1">
      <alignment wrapText="1"/>
    </xf>
    <xf numFmtId="0" fontId="27" fillId="2" borderId="1" xfId="0" applyFont="1" applyFill="1" applyBorder="1" applyAlignment="1">
      <alignment wrapText="1"/>
    </xf>
    <xf numFmtId="0" fontId="28" fillId="2" borderId="0" xfId="0" applyFont="1" applyFill="1" applyAlignment="1"/>
    <xf numFmtId="0" fontId="29" fillId="2" borderId="16" xfId="0" applyFont="1" applyFill="1" applyBorder="1" applyAlignment="1">
      <alignment vertical="center" wrapText="1"/>
    </xf>
    <xf numFmtId="164" fontId="29" fillId="2" borderId="1" xfId="0" applyNumberFormat="1" applyFont="1" applyFill="1" applyBorder="1" applyAlignment="1">
      <alignment wrapText="1"/>
    </xf>
    <xf numFmtId="1" fontId="29" fillId="2" borderId="16" xfId="0" applyNumberFormat="1" applyFont="1" applyFill="1" applyBorder="1" applyAlignment="1">
      <alignment vertical="center" wrapText="1"/>
    </xf>
    <xf numFmtId="0" fontId="29" fillId="2" borderId="1" xfId="0" applyFont="1" applyFill="1" applyBorder="1" applyAlignment="1">
      <alignment wrapText="1"/>
    </xf>
    <xf numFmtId="1" fontId="29" fillId="2" borderId="1" xfId="0" applyNumberFormat="1" applyFont="1" applyFill="1" applyBorder="1" applyAlignment="1">
      <alignment wrapText="1"/>
    </xf>
    <xf numFmtId="164" fontId="4" fillId="2" borderId="1" xfId="1" applyNumberFormat="1" applyFont="1" applyFill="1" applyBorder="1" applyAlignment="1">
      <alignment horizontal="left" wrapText="1"/>
    </xf>
    <xf numFmtId="164" fontId="4" fillId="2" borderId="1" xfId="1" applyNumberFormat="1" applyFont="1" applyFill="1" applyBorder="1" applyAlignment="1">
      <alignment wrapText="1"/>
    </xf>
    <xf numFmtId="0" fontId="4" fillId="4" borderId="3" xfId="0" applyFont="1" applyFill="1" applyBorder="1" applyAlignment="1"/>
    <xf numFmtId="0" fontId="4" fillId="4" borderId="4" xfId="0" applyFont="1" applyFill="1" applyBorder="1" applyAlignment="1"/>
    <xf numFmtId="1" fontId="4" fillId="2" borderId="1" xfId="0" applyNumberFormat="1" applyFont="1" applyFill="1" applyBorder="1" applyAlignment="1">
      <alignment horizontal="right" wrapText="1"/>
    </xf>
    <xf numFmtId="2" fontId="4" fillId="2" borderId="1" xfId="0" applyNumberFormat="1" applyFont="1" applyFill="1" applyBorder="1" applyAlignment="1">
      <alignment horizontal="right" wrapText="1"/>
    </xf>
    <xf numFmtId="43" fontId="0" fillId="2" borderId="1" xfId="1" applyNumberFormat="1" applyFont="1" applyFill="1" applyBorder="1" applyAlignment="1">
      <alignment horizontal="right"/>
    </xf>
    <xf numFmtId="0" fontId="0" fillId="2" borderId="16" xfId="0" applyFill="1" applyBorder="1" applyAlignment="1">
      <alignment horizontal="center"/>
    </xf>
    <xf numFmtId="0" fontId="0" fillId="2" borderId="1" xfId="0" applyFill="1" applyBorder="1" applyAlignment="1">
      <alignment horizontal="center"/>
    </xf>
    <xf numFmtId="15" fontId="0" fillId="2" borderId="1" xfId="0" applyNumberFormat="1" applyFill="1" applyBorder="1" applyAlignment="1">
      <alignment horizontal="center"/>
    </xf>
    <xf numFmtId="15" fontId="0" fillId="2" borderId="17" xfId="0" applyNumberFormat="1" applyFill="1" applyBorder="1" applyAlignment="1">
      <alignment horizontal="center"/>
    </xf>
    <xf numFmtId="0" fontId="12" fillId="6" borderId="13"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0" fillId="2" borderId="1" xfId="0" applyFill="1" applyBorder="1" applyAlignment="1">
      <alignment horizontal="center" wrapText="1"/>
    </xf>
    <xf numFmtId="0" fontId="0" fillId="2" borderId="15" xfId="0" applyFill="1" applyBorder="1" applyAlignment="1">
      <alignment horizontal="center"/>
    </xf>
    <xf numFmtId="0" fontId="0" fillId="2" borderId="12" xfId="0" applyFill="1" applyBorder="1" applyAlignment="1">
      <alignment horizontal="center"/>
    </xf>
    <xf numFmtId="1" fontId="4" fillId="2" borderId="21" xfId="0" applyNumberFormat="1" applyFont="1" applyFill="1" applyBorder="1" applyAlignment="1">
      <alignment horizontal="left" vertical="center" wrapText="1"/>
    </xf>
    <xf numFmtId="1" fontId="4" fillId="2" borderId="22" xfId="0" applyNumberFormat="1" applyFont="1" applyFill="1" applyBorder="1" applyAlignment="1">
      <alignment horizontal="left" vertical="center" wrapText="1"/>
    </xf>
    <xf numFmtId="1" fontId="4" fillId="2" borderId="21" xfId="0" applyNumberFormat="1" applyFont="1" applyFill="1" applyBorder="1" applyAlignment="1">
      <alignment horizontal="left" wrapText="1"/>
    </xf>
    <xf numFmtId="1" fontId="4" fillId="2" borderId="22" xfId="0" applyNumberFormat="1" applyFont="1" applyFill="1" applyBorder="1" applyAlignment="1">
      <alignment horizontal="left" wrapText="1"/>
    </xf>
    <xf numFmtId="0" fontId="0" fillId="2" borderId="21" xfId="0" applyFill="1" applyBorder="1" applyAlignment="1">
      <alignment horizontal="center" wrapText="1"/>
    </xf>
    <xf numFmtId="0" fontId="0" fillId="2" borderId="23" xfId="0" applyFill="1" applyBorder="1" applyAlignment="1">
      <alignment horizontal="center" wrapText="1"/>
    </xf>
    <xf numFmtId="0" fontId="0" fillId="2" borderId="22" xfId="0" applyFill="1" applyBorder="1" applyAlignment="1">
      <alignment horizontal="center" wrapText="1"/>
    </xf>
    <xf numFmtId="0" fontId="17" fillId="3" borderId="2" xfId="0" applyFont="1" applyFill="1" applyBorder="1" applyAlignment="1">
      <alignment horizontal="left"/>
    </xf>
    <xf numFmtId="0" fontId="17" fillId="3" borderId="3" xfId="0" applyFont="1" applyFill="1" applyBorder="1" applyAlignment="1">
      <alignment horizontal="left"/>
    </xf>
    <xf numFmtId="0" fontId="17" fillId="3" borderId="4" xfId="0" applyFont="1" applyFill="1" applyBorder="1" applyAlignment="1">
      <alignment horizontal="left"/>
    </xf>
    <xf numFmtId="0" fontId="23" fillId="9" borderId="1" xfId="0" applyFont="1" applyFill="1" applyBorder="1" applyAlignment="1">
      <alignment horizontal="left" wrapText="1"/>
    </xf>
    <xf numFmtId="0" fontId="9"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1" fontId="4" fillId="2" borderId="0" xfId="0" applyNumberFormat="1" applyFont="1" applyFill="1" applyBorder="1" applyAlignment="1">
      <alignment horizontal="center" wrapText="1"/>
    </xf>
    <xf numFmtId="1"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wrapText="1"/>
    </xf>
    <xf numFmtId="0" fontId="4" fillId="0" borderId="1"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4" fillId="2" borderId="1" xfId="0" applyFont="1" applyFill="1" applyBorder="1" applyAlignment="1">
      <alignment horizontal="left" wrapText="1"/>
    </xf>
    <xf numFmtId="0" fontId="4" fillId="2" borderId="1" xfId="0" applyFont="1" applyFill="1" applyBorder="1" applyAlignment="1">
      <alignment horizontal="center" wrapText="1"/>
    </xf>
    <xf numFmtId="43" fontId="0" fillId="2" borderId="2" xfId="0" applyNumberFormat="1" applyFill="1" applyBorder="1" applyAlignment="1">
      <alignment horizontal="center"/>
    </xf>
    <xf numFmtId="43" fontId="0" fillId="2" borderId="3" xfId="0" applyNumberFormat="1" applyFill="1" applyBorder="1" applyAlignment="1">
      <alignment horizontal="center"/>
    </xf>
    <xf numFmtId="43" fontId="0" fillId="2" borderId="4" xfId="0" applyNumberFormat="1" applyFill="1" applyBorder="1" applyAlignment="1">
      <alignment horizontal="center"/>
    </xf>
    <xf numFmtId="0" fontId="4" fillId="8" borderId="1" xfId="0" applyFont="1" applyFill="1" applyBorder="1" applyAlignment="1">
      <alignment horizontal="center" wrapText="1"/>
    </xf>
    <xf numFmtId="0" fontId="4" fillId="8" borderId="1" xfId="0" applyFont="1" applyFill="1" applyBorder="1" applyAlignment="1">
      <alignment horizontal="center" wrapText="1"/>
    </xf>
  </cellXfs>
  <cellStyles count="5">
    <cellStyle name="Comma" xfId="1" builtinId="3"/>
    <cellStyle name="Hyperlink" xfId="4" builtinId="8"/>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0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Monthly</a:t>
            </a:r>
            <a:r>
              <a:rPr lang="en-US" baseline="0"/>
              <a:t> comparision of emissions based on Sources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7.8756643700787402E-2"/>
          <c:y val="0.10211796246648797"/>
          <c:w val="0.92124335629921261"/>
          <c:h val="0.77704186105423145"/>
        </c:manualLayout>
      </c:layout>
      <c:barChart>
        <c:barDir val="col"/>
        <c:grouping val="stack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Emissions!#REF!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Emissions!#REF!</c15:sqref>
                        </c15:formulaRef>
                      </c:ext>
                    </c:extLst>
                    <c:strCache>
                      <c:ptCount val="1"/>
                      <c:pt idx="0">
                        <c:v>#REF!</c:v>
                      </c:pt>
                    </c:strCache>
                  </c:strRef>
                </c15:tx>
              </c15:filteredSeriesTitle>
            </c:ext>
            <c:ext xmlns:c16="http://schemas.microsoft.com/office/drawing/2014/chart" uri="{C3380CC4-5D6E-409C-BE32-E72D297353CC}">
              <c16:uniqueId val="{00000000-072D-4D97-9E96-427A880A678D}"/>
            </c:ext>
          </c:extLst>
        </c:ser>
        <c:ser>
          <c:idx val="1"/>
          <c:order val="1"/>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Emissions!#REF!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Emissions!#REF!</c15:sqref>
                        </c15:formulaRef>
                      </c:ext>
                    </c:extLst>
                    <c:strCache>
                      <c:ptCount val="1"/>
                      <c:pt idx="0">
                        <c:v>#REF!</c:v>
                      </c:pt>
                    </c:strCache>
                  </c:strRef>
                </c15:tx>
              </c15:filteredSeriesTitle>
            </c:ext>
            <c:ext xmlns:c16="http://schemas.microsoft.com/office/drawing/2014/chart" uri="{C3380CC4-5D6E-409C-BE32-E72D297353CC}">
              <c16:uniqueId val="{00000001-072D-4D97-9E96-427A880A678D}"/>
            </c:ext>
          </c:extLst>
        </c:ser>
        <c:ser>
          <c:idx val="2"/>
          <c:order val="2"/>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Emissions!#REF!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Emissions!#REF!</c15:sqref>
                        </c15:formulaRef>
                      </c:ext>
                    </c:extLst>
                    <c:strCache>
                      <c:ptCount val="1"/>
                      <c:pt idx="0">
                        <c:v>#REF!</c:v>
                      </c:pt>
                    </c:strCache>
                  </c:strRef>
                </c15:tx>
              </c15:filteredSeriesTitle>
            </c:ext>
            <c:ext xmlns:c16="http://schemas.microsoft.com/office/drawing/2014/chart" uri="{C3380CC4-5D6E-409C-BE32-E72D297353CC}">
              <c16:uniqueId val="{00000002-072D-4D97-9E96-427A880A678D}"/>
            </c:ext>
          </c:extLst>
        </c:ser>
        <c:dLbls>
          <c:dLblPos val="ctr"/>
          <c:showLegendKey val="0"/>
          <c:showVal val="1"/>
          <c:showCatName val="0"/>
          <c:showSerName val="0"/>
          <c:showPercent val="0"/>
          <c:showBubbleSize val="0"/>
        </c:dLbls>
        <c:gapWidth val="150"/>
        <c:overlap val="100"/>
        <c:axId val="2117518672"/>
        <c:axId val="2117543152"/>
      </c:barChart>
      <c:catAx>
        <c:axId val="21175186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17543152"/>
        <c:crosses val="autoZero"/>
        <c:auto val="1"/>
        <c:lblAlgn val="ctr"/>
        <c:lblOffset val="100"/>
        <c:noMultiLvlLbl val="0"/>
      </c:catAx>
      <c:valAx>
        <c:axId val="21175431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11751867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GHG Inventory (tCO2e)</a:t>
            </a:r>
            <a:endParaRPr lang="en-US">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a:t>2019</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83-4E40-9AAE-9A98A323F7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83-4E40-9AAE-9A98A323F7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83-4E40-9AAE-9A98A323F7E9}"/>
              </c:ext>
            </c:extLst>
          </c:dPt>
          <c:cat>
            <c:strRef>
              <c:f>'Emissions Summary'!$B$4:$B$6</c:f>
              <c:strCache>
                <c:ptCount val="3"/>
                <c:pt idx="0">
                  <c:v>Scope 1</c:v>
                </c:pt>
                <c:pt idx="1">
                  <c:v>Scope 2</c:v>
                </c:pt>
                <c:pt idx="2">
                  <c:v>Scope 3</c:v>
                </c:pt>
              </c:strCache>
            </c:strRef>
          </c:cat>
          <c:val>
            <c:numRef>
              <c:f>'Emissions Summary'!$C$4:$C$6</c:f>
              <c:numCache>
                <c:formatCode>0</c:formatCode>
                <c:ptCount val="3"/>
                <c:pt idx="0">
                  <c:v>4.0370940000000001E-6</c:v>
                </c:pt>
                <c:pt idx="1">
                  <c:v>0</c:v>
                </c:pt>
                <c:pt idx="2">
                  <c:v>4.1464800000000002E-7</c:v>
                </c:pt>
              </c:numCache>
            </c:numRef>
          </c:val>
          <c:extLst>
            <c:ext xmlns:c16="http://schemas.microsoft.com/office/drawing/2014/chart" uri="{C3380CC4-5D6E-409C-BE32-E72D297353CC}">
              <c16:uniqueId val="{00000000-98D5-4881-B92E-6C59A9DD3F0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304800</xdr:colOff>
      <xdr:row>5</xdr:row>
      <xdr:rowOff>114300</xdr:rowOff>
    </xdr:to>
    <xdr:sp macro="" textlink="">
      <xdr:nvSpPr>
        <xdr:cNvPr id="3076" name="AutoShape 4" descr="Image result for ews-wwf logo">
          <a:extLst>
            <a:ext uri="{FF2B5EF4-FFF2-40B4-BE49-F238E27FC236}">
              <a16:creationId xmlns:a16="http://schemas.microsoft.com/office/drawing/2014/main" id="{00000000-0008-0000-0000-0000040C0000}"/>
            </a:ext>
          </a:extLst>
        </xdr:cNvPr>
        <xdr:cNvSpPr>
          <a:spLocks noChangeAspect="1" noChangeArrowheads="1"/>
        </xdr:cNvSpPr>
      </xdr:nvSpPr>
      <xdr:spPr bwMode="auto">
        <a:xfrm>
          <a:off x="7496175"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504825</xdr:colOff>
      <xdr:row>2</xdr:row>
      <xdr:rowOff>67583</xdr:rowOff>
    </xdr:from>
    <xdr:to>
      <xdr:col>4</xdr:col>
      <xdr:colOff>409337</xdr:colOff>
      <xdr:row>10</xdr:row>
      <xdr:rowOff>131536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08075" y="464458"/>
          <a:ext cx="1904762" cy="1587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76</xdr:col>
      <xdr:colOff>317500</xdr:colOff>
      <xdr:row>29</xdr:row>
      <xdr:rowOff>111125</xdr:rowOff>
    </xdr:from>
    <xdr:to>
      <xdr:col>91</xdr:col>
      <xdr:colOff>317501</xdr:colOff>
      <xdr:row>52</xdr:row>
      <xdr:rowOff>63500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1495063</xdr:colOff>
      <xdr:row>2</xdr:row>
      <xdr:rowOff>156741</xdr:rowOff>
    </xdr:from>
    <xdr:to>
      <xdr:col>12</xdr:col>
      <xdr:colOff>168796</xdr:colOff>
      <xdr:row>19</xdr:row>
      <xdr:rowOff>168797</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hgprotocol.org/sites/default/files/ghgp/Global-Warming-Potential-Values%20%28Feb%2016%202016%29_1.pdf" TargetMode="External"/><Relationship Id="rId3" Type="http://schemas.openxmlformats.org/officeDocument/2006/relationships/hyperlink" Target="https://www.engineeringtoolbox.com/fuels-densities-specific-volumes-d_166.html" TargetMode="External"/><Relationship Id="rId7" Type="http://schemas.openxmlformats.org/officeDocument/2006/relationships/hyperlink" Target="https://www.ghgprotocol.org/sites/default/files/ghgp/Global-Warming-Potential-Values%20%28Feb%2016%202016%29_1.pdf" TargetMode="External"/><Relationship Id="rId2" Type="http://schemas.openxmlformats.org/officeDocument/2006/relationships/hyperlink" Target="http://www.env.gov.bc.ca/wsd/wrs/query/licences/help/unit_conv.pdf" TargetMode="External"/><Relationship Id="rId1" Type="http://schemas.openxmlformats.org/officeDocument/2006/relationships/hyperlink" Target="https://www.engineeringtoolbox.com/fuels-densities-specific-volumes-d_166.html" TargetMode="External"/><Relationship Id="rId6" Type="http://schemas.openxmlformats.org/officeDocument/2006/relationships/hyperlink" Target="https://www.dewa.gov.ae/~/media/DEWA%20Sustainability%20Report%202016.ashx" TargetMode="External"/><Relationship Id="rId5" Type="http://schemas.openxmlformats.org/officeDocument/2006/relationships/hyperlink" Target="https://www.dewa.gov.ae/~/media/DEWA%20Sustainability%20Report%202016.ashx" TargetMode="External"/><Relationship Id="rId4" Type="http://schemas.openxmlformats.org/officeDocument/2006/relationships/hyperlink" Target="https://www.iocl.com/products/LPGSpecifications.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7"/>
  <sheetViews>
    <sheetView tabSelected="1" zoomScale="70" zoomScaleNormal="70" workbookViewId="0">
      <selection activeCell="N13" sqref="N13"/>
    </sheetView>
  </sheetViews>
  <sheetFormatPr defaultColWidth="9.140625" defaultRowHeight="15" x14ac:dyDescent="0.25"/>
  <cols>
    <col min="1" max="3" width="9.140625" style="2"/>
    <col min="4" max="4" width="11.85546875" style="2" customWidth="1"/>
    <col min="5" max="5" width="9.140625" style="2"/>
    <col min="6" max="6" width="16.140625" style="2" customWidth="1"/>
    <col min="7" max="7" width="9.140625" style="2"/>
    <col min="8" max="8" width="45.28515625" style="2" customWidth="1"/>
    <col min="9" max="16384" width="9.140625" style="2"/>
  </cols>
  <sheetData>
    <row r="2" spans="2:14" ht="15.75" thickBot="1" x14ac:dyDescent="0.3"/>
    <row r="3" spans="2:14" x14ac:dyDescent="0.25">
      <c r="B3" s="26"/>
      <c r="C3" s="27"/>
      <c r="D3" s="27"/>
      <c r="E3" s="27"/>
      <c r="F3" s="27"/>
      <c r="G3" s="27"/>
      <c r="H3" s="27"/>
      <c r="I3" s="27"/>
      <c r="J3" s="27"/>
      <c r="K3" s="27"/>
      <c r="L3" s="28"/>
    </row>
    <row r="4" spans="2:14" x14ac:dyDescent="0.25">
      <c r="B4" s="29"/>
      <c r="C4" s="23"/>
      <c r="D4" s="23"/>
      <c r="E4" s="23"/>
      <c r="F4" s="23"/>
      <c r="G4" s="23"/>
      <c r="H4" s="23"/>
      <c r="I4" s="23"/>
      <c r="J4" s="23"/>
      <c r="K4" s="23"/>
      <c r="L4" s="30"/>
    </row>
    <row r="5" spans="2:14" x14ac:dyDescent="0.25">
      <c r="B5" s="29"/>
      <c r="C5" s="23"/>
      <c r="D5" s="23"/>
      <c r="E5" s="23"/>
      <c r="F5" s="23"/>
      <c r="G5" s="23"/>
      <c r="H5" s="23"/>
      <c r="I5" s="23"/>
      <c r="J5" s="23"/>
      <c r="K5" s="23"/>
      <c r="L5" s="30"/>
      <c r="N5"/>
    </row>
    <row r="6" spans="2:14" x14ac:dyDescent="0.25">
      <c r="B6" s="29"/>
      <c r="C6" s="23"/>
      <c r="D6" s="23"/>
      <c r="E6" s="23"/>
      <c r="F6" s="23"/>
      <c r="G6" s="23"/>
      <c r="H6" s="23"/>
      <c r="I6" s="23"/>
      <c r="J6" s="23"/>
      <c r="K6" s="23"/>
      <c r="L6" s="30"/>
    </row>
    <row r="7" spans="2:14" x14ac:dyDescent="0.25">
      <c r="B7" s="29"/>
      <c r="C7" s="23"/>
      <c r="D7" s="23"/>
      <c r="E7" s="23"/>
      <c r="F7" s="23"/>
      <c r="G7" s="23"/>
      <c r="H7" s="23"/>
      <c r="I7" s="23"/>
      <c r="J7" s="23"/>
      <c r="K7" s="23"/>
      <c r="L7" s="30"/>
    </row>
    <row r="8" spans="2:14" x14ac:dyDescent="0.25">
      <c r="B8" s="29"/>
      <c r="C8" s="23"/>
      <c r="D8" s="23"/>
      <c r="E8" s="23"/>
      <c r="F8" s="23"/>
      <c r="G8" s="23"/>
      <c r="H8" s="23"/>
      <c r="I8" s="23"/>
      <c r="J8" s="23"/>
      <c r="K8" s="23"/>
      <c r="L8" s="30"/>
    </row>
    <row r="9" spans="2:14" x14ac:dyDescent="0.25">
      <c r="B9" s="29"/>
      <c r="C9" s="23"/>
      <c r="D9" s="23"/>
      <c r="E9" s="23"/>
      <c r="F9" s="23"/>
      <c r="G9" s="23"/>
      <c r="H9" s="23"/>
      <c r="I9" s="23"/>
      <c r="J9" s="23"/>
      <c r="K9" s="23"/>
      <c r="L9" s="30"/>
    </row>
    <row r="10" spans="2:14" x14ac:dyDescent="0.25">
      <c r="B10" s="29"/>
      <c r="C10" s="23"/>
      <c r="D10" s="23"/>
      <c r="E10" s="23"/>
      <c r="F10" s="23"/>
      <c r="G10" s="23"/>
      <c r="H10" s="23"/>
      <c r="I10" s="23"/>
      <c r="J10" s="23"/>
      <c r="K10" s="23"/>
      <c r="L10" s="30"/>
    </row>
    <row r="11" spans="2:14" x14ac:dyDescent="0.25">
      <c r="B11" s="29"/>
      <c r="C11" s="23"/>
      <c r="D11" s="23"/>
      <c r="E11" s="23"/>
      <c r="F11" s="23"/>
      <c r="G11" s="23"/>
      <c r="H11" s="23"/>
      <c r="I11" s="23"/>
      <c r="J11" s="23"/>
      <c r="K11" s="23"/>
      <c r="L11" s="30"/>
    </row>
    <row r="12" spans="2:14" ht="23.25" x14ac:dyDescent="0.35">
      <c r="B12" s="29"/>
      <c r="C12" s="31" t="s">
        <v>227</v>
      </c>
      <c r="D12" s="23"/>
      <c r="E12" s="23"/>
      <c r="F12" s="23"/>
      <c r="G12" s="23"/>
      <c r="H12" s="23"/>
      <c r="I12" s="23"/>
      <c r="J12" s="23"/>
      <c r="K12" s="23"/>
      <c r="L12" s="30"/>
    </row>
    <row r="13" spans="2:14" ht="23.25" x14ac:dyDescent="0.35">
      <c r="B13" s="29"/>
      <c r="C13" s="31"/>
      <c r="D13" s="23"/>
      <c r="E13" s="23"/>
      <c r="F13" s="23"/>
      <c r="G13" s="23"/>
      <c r="H13" s="23"/>
      <c r="I13" s="23"/>
      <c r="J13" s="23"/>
      <c r="K13" s="23"/>
      <c r="L13" s="30"/>
    </row>
    <row r="14" spans="2:14" x14ac:dyDescent="0.25">
      <c r="B14" s="29"/>
      <c r="C14" s="23"/>
      <c r="D14" s="23"/>
      <c r="E14" s="23"/>
      <c r="F14" s="23"/>
      <c r="G14" s="23"/>
      <c r="H14" s="23"/>
      <c r="I14" s="23"/>
      <c r="J14" s="23"/>
      <c r="K14" s="23"/>
      <c r="L14" s="30"/>
    </row>
    <row r="15" spans="2:14" ht="23.25" x14ac:dyDescent="0.35">
      <c r="B15" s="29"/>
      <c r="C15" s="32" t="s">
        <v>53</v>
      </c>
      <c r="D15" s="33"/>
      <c r="E15" s="33"/>
      <c r="F15" s="33"/>
      <c r="G15" s="34"/>
      <c r="H15" s="34"/>
      <c r="I15" s="34"/>
      <c r="J15" s="34"/>
      <c r="K15" s="34"/>
      <c r="L15" s="30"/>
    </row>
    <row r="16" spans="2:14" ht="15.75" thickBot="1" x14ac:dyDescent="0.3">
      <c r="B16" s="29"/>
      <c r="C16" s="34"/>
      <c r="D16" s="34"/>
      <c r="E16" s="34"/>
      <c r="F16" s="34"/>
      <c r="G16" s="34"/>
      <c r="H16" s="34"/>
      <c r="I16" s="34"/>
      <c r="J16" s="34"/>
      <c r="K16" s="34"/>
      <c r="L16" s="30"/>
    </row>
    <row r="17" spans="2:12" ht="15.75" x14ac:dyDescent="0.25">
      <c r="B17" s="29"/>
      <c r="C17" s="148" t="s">
        <v>54</v>
      </c>
      <c r="D17" s="149"/>
      <c r="E17" s="149" t="s">
        <v>49</v>
      </c>
      <c r="F17" s="149"/>
      <c r="G17" s="149" t="s">
        <v>50</v>
      </c>
      <c r="H17" s="149"/>
      <c r="I17" s="149" t="s">
        <v>51</v>
      </c>
      <c r="J17" s="150"/>
      <c r="K17" s="34"/>
      <c r="L17" s="30"/>
    </row>
    <row r="18" spans="2:12" x14ac:dyDescent="0.25">
      <c r="B18" s="29"/>
      <c r="C18" s="144">
        <v>1</v>
      </c>
      <c r="D18" s="145"/>
      <c r="E18" s="145" t="s">
        <v>52</v>
      </c>
      <c r="F18" s="145"/>
      <c r="G18" s="145" t="s">
        <v>116</v>
      </c>
      <c r="H18" s="145"/>
      <c r="I18" s="146">
        <v>44002</v>
      </c>
      <c r="J18" s="147"/>
      <c r="K18" s="34"/>
      <c r="L18" s="30"/>
    </row>
    <row r="19" spans="2:12" ht="77.25" customHeight="1" x14ac:dyDescent="0.25">
      <c r="B19" s="29"/>
      <c r="C19" s="144">
        <v>2</v>
      </c>
      <c r="D19" s="145"/>
      <c r="E19" s="145" t="s">
        <v>206</v>
      </c>
      <c r="F19" s="145"/>
      <c r="G19" s="151" t="s">
        <v>207</v>
      </c>
      <c r="H19" s="145"/>
      <c r="I19" s="146">
        <v>44040</v>
      </c>
      <c r="J19" s="147"/>
      <c r="K19" s="34"/>
      <c r="L19" s="30"/>
    </row>
    <row r="20" spans="2:12" x14ac:dyDescent="0.25">
      <c r="B20" s="29"/>
      <c r="C20" s="144">
        <v>3</v>
      </c>
      <c r="D20" s="145"/>
      <c r="E20" s="145" t="s">
        <v>225</v>
      </c>
      <c r="F20" s="145"/>
      <c r="G20" s="151" t="s">
        <v>226</v>
      </c>
      <c r="H20" s="151"/>
      <c r="I20" s="146">
        <v>44061</v>
      </c>
      <c r="J20" s="147"/>
      <c r="K20" s="34"/>
      <c r="L20" s="30"/>
    </row>
    <row r="21" spans="2:12" x14ac:dyDescent="0.25">
      <c r="B21" s="29"/>
      <c r="C21" s="144"/>
      <c r="D21" s="145"/>
      <c r="E21" s="145"/>
      <c r="F21" s="145"/>
      <c r="G21" s="145"/>
      <c r="H21" s="145"/>
      <c r="I21" s="146"/>
      <c r="J21" s="147"/>
      <c r="K21" s="34"/>
      <c r="L21" s="30"/>
    </row>
    <row r="22" spans="2:12" x14ac:dyDescent="0.25">
      <c r="B22" s="29"/>
      <c r="C22" s="144"/>
      <c r="D22" s="145"/>
      <c r="E22" s="145"/>
      <c r="F22" s="145"/>
      <c r="G22" s="145"/>
      <c r="H22" s="145"/>
      <c r="I22" s="146"/>
      <c r="J22" s="147"/>
      <c r="K22" s="34"/>
      <c r="L22" s="30"/>
    </row>
    <row r="23" spans="2:12" ht="15.75" thickBot="1" x14ac:dyDescent="0.3">
      <c r="B23" s="29"/>
      <c r="C23" s="152"/>
      <c r="D23" s="153"/>
      <c r="E23" s="153"/>
      <c r="F23" s="153"/>
      <c r="G23" s="153"/>
      <c r="H23" s="153"/>
      <c r="I23" s="146"/>
      <c r="J23" s="147"/>
      <c r="K23" s="34"/>
      <c r="L23" s="30"/>
    </row>
    <row r="24" spans="2:12" ht="15.75" thickBot="1" x14ac:dyDescent="0.3">
      <c r="B24" s="35"/>
      <c r="C24" s="36"/>
      <c r="D24" s="36"/>
      <c r="E24" s="36"/>
      <c r="F24" s="36"/>
      <c r="G24" s="36"/>
      <c r="H24" s="36"/>
      <c r="I24" s="36"/>
      <c r="J24" s="36"/>
      <c r="K24" s="36"/>
      <c r="L24" s="37"/>
    </row>
    <row r="25" spans="2:12" x14ac:dyDescent="0.25">
      <c r="C25" s="1"/>
      <c r="D25" s="1"/>
      <c r="E25" s="1"/>
      <c r="F25" s="1"/>
      <c r="G25" s="1"/>
      <c r="H25" s="1"/>
      <c r="I25" s="1"/>
      <c r="J25" s="1"/>
      <c r="K25" s="1"/>
    </row>
    <row r="26" spans="2:12" x14ac:dyDescent="0.25">
      <c r="C26" s="1"/>
      <c r="D26" s="1"/>
      <c r="E26" s="1"/>
      <c r="F26" s="1"/>
      <c r="G26" s="1"/>
      <c r="H26" s="1"/>
      <c r="I26" s="1"/>
      <c r="J26" s="1"/>
      <c r="K26" s="1"/>
    </row>
    <row r="27" spans="2:12" x14ac:dyDescent="0.25">
      <c r="C27" s="1"/>
      <c r="D27" s="1"/>
      <c r="E27" s="1"/>
      <c r="F27" s="1"/>
      <c r="G27" s="1"/>
      <c r="H27" s="1"/>
      <c r="I27" s="1"/>
      <c r="J27" s="1"/>
      <c r="K27" s="1"/>
    </row>
  </sheetData>
  <mergeCells count="28">
    <mergeCell ref="C21:D21"/>
    <mergeCell ref="E21:F21"/>
    <mergeCell ref="G21:H21"/>
    <mergeCell ref="I21:J21"/>
    <mergeCell ref="C23:D23"/>
    <mergeCell ref="E23:F23"/>
    <mergeCell ref="G23:H23"/>
    <mergeCell ref="I23:J23"/>
    <mergeCell ref="C22:D22"/>
    <mergeCell ref="E22:F22"/>
    <mergeCell ref="G22:H22"/>
    <mergeCell ref="I22:J22"/>
    <mergeCell ref="C19:D19"/>
    <mergeCell ref="E19:F19"/>
    <mergeCell ref="G19:H19"/>
    <mergeCell ref="I19:J19"/>
    <mergeCell ref="C20:D20"/>
    <mergeCell ref="E20:F20"/>
    <mergeCell ref="G20:H20"/>
    <mergeCell ref="I20:J20"/>
    <mergeCell ref="C18:D18"/>
    <mergeCell ref="E18:F18"/>
    <mergeCell ref="G18:H18"/>
    <mergeCell ref="I18:J18"/>
    <mergeCell ref="C17:D17"/>
    <mergeCell ref="E17:F17"/>
    <mergeCell ref="G17:H17"/>
    <mergeCell ref="I17:J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572C-0D0C-414E-A634-FBB22A33C53D}">
  <dimension ref="B2:P41"/>
  <sheetViews>
    <sheetView workbookViewId="0"/>
  </sheetViews>
  <sheetFormatPr defaultRowHeight="15" x14ac:dyDescent="0.25"/>
  <cols>
    <col min="1" max="2" width="9.140625" style="2"/>
    <col min="3" max="3" width="37.85546875" style="2" customWidth="1"/>
    <col min="4" max="4" width="18.85546875" style="2" customWidth="1"/>
    <col min="5" max="5" width="12.7109375" style="2" customWidth="1"/>
    <col min="6" max="15" width="9.140625" style="2"/>
    <col min="16" max="16" width="12.85546875" style="2" customWidth="1"/>
    <col min="17" max="16384" width="9.140625" style="2"/>
  </cols>
  <sheetData>
    <row r="2" spans="2:16" ht="15.75" x14ac:dyDescent="0.25">
      <c r="B2" s="2">
        <v>1</v>
      </c>
      <c r="C2" s="52" t="s">
        <v>198</v>
      </c>
      <c r="D2" s="38" t="s">
        <v>23</v>
      </c>
      <c r="E2" s="38" t="s">
        <v>24</v>
      </c>
      <c r="F2" s="38" t="s">
        <v>27</v>
      </c>
      <c r="G2" s="38" t="s">
        <v>28</v>
      </c>
      <c r="H2" s="38" t="s">
        <v>5</v>
      </c>
      <c r="I2" s="38" t="s">
        <v>29</v>
      </c>
      <c r="J2" s="38" t="s">
        <v>30</v>
      </c>
      <c r="K2" s="38" t="s">
        <v>31</v>
      </c>
      <c r="L2" s="38" t="s">
        <v>32</v>
      </c>
      <c r="M2" s="38" t="s">
        <v>33</v>
      </c>
      <c r="N2" s="38" t="s">
        <v>34</v>
      </c>
      <c r="O2" s="38" t="s">
        <v>35</v>
      </c>
      <c r="P2" s="38" t="s">
        <v>14</v>
      </c>
    </row>
    <row r="3" spans="2:16" x14ac:dyDescent="0.25">
      <c r="C3" s="3" t="s">
        <v>199</v>
      </c>
      <c r="D3" s="3"/>
      <c r="E3" s="3"/>
      <c r="F3" s="3"/>
      <c r="G3" s="3"/>
      <c r="H3" s="3"/>
      <c r="I3" s="3"/>
      <c r="J3" s="3"/>
      <c r="K3" s="3"/>
      <c r="L3" s="3"/>
      <c r="M3" s="3"/>
      <c r="N3" s="3"/>
      <c r="O3" s="3"/>
      <c r="P3" s="3">
        <f>SUM(D3:O3)</f>
        <v>0</v>
      </c>
    </row>
    <row r="4" spans="2:16" x14ac:dyDescent="0.25">
      <c r="C4" s="3" t="s">
        <v>210</v>
      </c>
      <c r="D4" s="3">
        <f>(D3/1000)*'Emission &amp; Conversion Factors '!$D$5</f>
        <v>0</v>
      </c>
      <c r="E4" s="3">
        <f>(E3/1000)*'Emission &amp; Conversion Factors '!$D$5</f>
        <v>0</v>
      </c>
      <c r="F4" s="3">
        <f>(F3/1000)*'Emission &amp; Conversion Factors '!$D$5</f>
        <v>0</v>
      </c>
      <c r="G4" s="3">
        <f>(G3/1000)*'Emission &amp; Conversion Factors '!$D$5</f>
        <v>0</v>
      </c>
      <c r="H4" s="3">
        <f>(H3/1000)*'Emission &amp; Conversion Factors '!$D$5</f>
        <v>0</v>
      </c>
      <c r="I4" s="3">
        <f>(I3/1000)*'Emission &amp; Conversion Factors '!$D$5</f>
        <v>0</v>
      </c>
      <c r="J4" s="3">
        <f>(J3/1000)*'Emission &amp; Conversion Factors '!$D$5</f>
        <v>0</v>
      </c>
      <c r="K4" s="3">
        <f>(K3/1000)*'Emission &amp; Conversion Factors '!$D$5</f>
        <v>0</v>
      </c>
      <c r="L4" s="3">
        <f>(L3/1000)*'Emission &amp; Conversion Factors '!$D$5</f>
        <v>0</v>
      </c>
      <c r="M4" s="3">
        <f>(M3/1000)*'Emission &amp; Conversion Factors '!$D$5</f>
        <v>0</v>
      </c>
      <c r="N4" s="3">
        <f>(N3/1000)*'Emission &amp; Conversion Factors '!$D$5</f>
        <v>0</v>
      </c>
      <c r="O4" s="3">
        <f>(O3/1000)*'Emission &amp; Conversion Factors '!$D$5</f>
        <v>0</v>
      </c>
      <c r="P4" s="3">
        <f>SUM(D4:O4)</f>
        <v>0</v>
      </c>
    </row>
    <row r="8" spans="2:16" ht="15.75" x14ac:dyDescent="0.25">
      <c r="B8" s="2">
        <v>2</v>
      </c>
      <c r="C8" s="38" t="s">
        <v>200</v>
      </c>
      <c r="D8" s="38" t="s">
        <v>23</v>
      </c>
      <c r="E8" s="38" t="s">
        <v>24</v>
      </c>
      <c r="F8" s="38" t="s">
        <v>27</v>
      </c>
      <c r="G8" s="38" t="s">
        <v>28</v>
      </c>
      <c r="H8" s="38" t="s">
        <v>5</v>
      </c>
      <c r="I8" s="38" t="s">
        <v>29</v>
      </c>
      <c r="J8" s="38" t="s">
        <v>30</v>
      </c>
      <c r="K8" s="38" t="s">
        <v>31</v>
      </c>
      <c r="L8" s="38" t="s">
        <v>32</v>
      </c>
      <c r="M8" s="38" t="s">
        <v>33</v>
      </c>
      <c r="N8" s="38" t="s">
        <v>34</v>
      </c>
      <c r="O8" s="38" t="s">
        <v>35</v>
      </c>
      <c r="P8" s="38" t="s">
        <v>14</v>
      </c>
    </row>
    <row r="9" spans="2:16" x14ac:dyDescent="0.25">
      <c r="C9" s="3" t="s">
        <v>202</v>
      </c>
      <c r="D9" s="12"/>
      <c r="E9" s="3"/>
      <c r="F9" s="3"/>
      <c r="G9" s="3"/>
      <c r="H9" s="3"/>
      <c r="I9" s="3"/>
      <c r="J9" s="3"/>
      <c r="K9" s="3"/>
      <c r="L9" s="3"/>
      <c r="M9" s="3"/>
      <c r="N9" s="3"/>
      <c r="O9" s="3"/>
      <c r="P9" s="3">
        <f>SUM(D9:O9)</f>
        <v>0</v>
      </c>
    </row>
    <row r="10" spans="2:16" x14ac:dyDescent="0.25">
      <c r="C10" s="3" t="s">
        <v>201</v>
      </c>
      <c r="D10" s="129">
        <v>0.5</v>
      </c>
      <c r="E10" s="129"/>
      <c r="F10" s="129"/>
      <c r="G10" s="129"/>
      <c r="H10" s="129"/>
      <c r="I10" s="129"/>
      <c r="J10" s="129"/>
      <c r="K10" s="129"/>
      <c r="L10" s="129"/>
      <c r="M10" s="129"/>
      <c r="N10" s="129"/>
      <c r="O10" s="129"/>
      <c r="P10" s="3"/>
    </row>
    <row r="11" spans="2:16" x14ac:dyDescent="0.25">
      <c r="C11" s="3" t="s">
        <v>210</v>
      </c>
      <c r="D11" s="3">
        <f>D9*'Emission &amp; Conversion Factors '!$D$7*'Emission Reductions'!D10</f>
        <v>0</v>
      </c>
      <c r="E11" s="3">
        <f>E9*'Emission &amp; Conversion Factors '!$D$7*'Emission Reductions'!E10</f>
        <v>0</v>
      </c>
      <c r="F11" s="3">
        <f>F9*'Emission &amp; Conversion Factors '!$D$7*'Emission Reductions'!F10</f>
        <v>0</v>
      </c>
      <c r="G11" s="3">
        <f>G9*'Emission &amp; Conversion Factors '!$D$7*'Emission Reductions'!G10</f>
        <v>0</v>
      </c>
      <c r="H11" s="3">
        <f>H9*'Emission &amp; Conversion Factors '!$D$7*'Emission Reductions'!H10</f>
        <v>0</v>
      </c>
      <c r="I11" s="3">
        <f>I9*'Emission &amp; Conversion Factors '!$D$7*'Emission Reductions'!I10</f>
        <v>0</v>
      </c>
      <c r="J11" s="3">
        <f>J9*'Emission &amp; Conversion Factors '!$D$7*'Emission Reductions'!J10</f>
        <v>0</v>
      </c>
      <c r="K11" s="3">
        <f>K9*'Emission &amp; Conversion Factors '!$D$7*'Emission Reductions'!K10</f>
        <v>0</v>
      </c>
      <c r="L11" s="3">
        <f>L9*'Emission &amp; Conversion Factors '!$D$7*'Emission Reductions'!L10</f>
        <v>0</v>
      </c>
      <c r="M11" s="3">
        <f>M9*'Emission &amp; Conversion Factors '!$D$7*'Emission Reductions'!M10</f>
        <v>0</v>
      </c>
      <c r="N11" s="3">
        <f>N9*'Emission &amp; Conversion Factors '!$D$7*'Emission Reductions'!N10</f>
        <v>0</v>
      </c>
      <c r="O11" s="3">
        <f>O9*'Emission &amp; Conversion Factors '!$D$7*'Emission Reductions'!O10</f>
        <v>0</v>
      </c>
      <c r="P11" s="3">
        <f>SUM(D11:O11)</f>
        <v>0</v>
      </c>
    </row>
    <row r="12" spans="2:16" x14ac:dyDescent="0.25">
      <c r="C12" s="131" t="s">
        <v>228</v>
      </c>
    </row>
    <row r="16" spans="2:16" ht="15.75" x14ac:dyDescent="0.25">
      <c r="B16" s="2">
        <v>3</v>
      </c>
      <c r="C16" s="38" t="s">
        <v>208</v>
      </c>
      <c r="D16" s="38" t="s">
        <v>23</v>
      </c>
      <c r="E16" s="38" t="s">
        <v>24</v>
      </c>
      <c r="F16" s="38" t="s">
        <v>27</v>
      </c>
      <c r="G16" s="38" t="s">
        <v>28</v>
      </c>
      <c r="H16" s="38" t="s">
        <v>5</v>
      </c>
      <c r="I16" s="38" t="s">
        <v>29</v>
      </c>
      <c r="J16" s="38" t="s">
        <v>30</v>
      </c>
      <c r="K16" s="38" t="s">
        <v>31</v>
      </c>
      <c r="L16" s="38" t="s">
        <v>32</v>
      </c>
      <c r="M16" s="38" t="s">
        <v>33</v>
      </c>
      <c r="N16" s="38" t="s">
        <v>34</v>
      </c>
      <c r="O16" s="38" t="s">
        <v>35</v>
      </c>
      <c r="P16" s="38" t="s">
        <v>14</v>
      </c>
    </row>
    <row r="17" spans="2:16" x14ac:dyDescent="0.25">
      <c r="C17" s="3" t="s">
        <v>209</v>
      </c>
      <c r="D17" s="3"/>
      <c r="E17" s="3"/>
      <c r="F17" s="3"/>
      <c r="G17" s="3"/>
      <c r="H17" s="3"/>
      <c r="I17" s="3"/>
      <c r="J17" s="3"/>
      <c r="K17" s="3"/>
      <c r="L17" s="3"/>
      <c r="M17" s="3"/>
      <c r="N17" s="3"/>
      <c r="O17" s="3"/>
      <c r="P17" s="3">
        <f>SUM(D17:O17)</f>
        <v>0</v>
      </c>
    </row>
    <row r="18" spans="2:16" x14ac:dyDescent="0.25">
      <c r="C18" s="3" t="s">
        <v>210</v>
      </c>
      <c r="D18" s="3">
        <f>D17/1000*'Emission &amp; Conversion Factors '!$D$5</f>
        <v>0</v>
      </c>
      <c r="E18" s="3">
        <f>E17/1000*'Emission &amp; Conversion Factors '!$D$5</f>
        <v>0</v>
      </c>
      <c r="F18" s="3">
        <f>F17/1000*'Emission &amp; Conversion Factors '!$D$5</f>
        <v>0</v>
      </c>
      <c r="G18" s="3">
        <f>G17/1000*'Emission &amp; Conversion Factors '!$D$5</f>
        <v>0</v>
      </c>
      <c r="H18" s="3">
        <f>H17/1000*'Emission &amp; Conversion Factors '!$D$5</f>
        <v>0</v>
      </c>
      <c r="I18" s="3">
        <f>I17/1000*'Emission &amp; Conversion Factors '!$D$5</f>
        <v>0</v>
      </c>
      <c r="J18" s="3">
        <f>J17/1000*'Emission &amp; Conversion Factors '!$D$5</f>
        <v>0</v>
      </c>
      <c r="K18" s="3">
        <f>K17/1000*'Emission &amp; Conversion Factors '!$D$5</f>
        <v>0</v>
      </c>
      <c r="L18" s="3">
        <f>L17/1000*'Emission &amp; Conversion Factors '!$D$5</f>
        <v>0</v>
      </c>
      <c r="M18" s="3">
        <f>M17/1000*'Emission &amp; Conversion Factors '!$D$5</f>
        <v>0</v>
      </c>
      <c r="N18" s="3">
        <f>N17/1000*'Emission &amp; Conversion Factors '!$D$5</f>
        <v>0</v>
      </c>
      <c r="O18" s="3">
        <f>O17/1000*'Emission &amp; Conversion Factors '!$D$5</f>
        <v>0</v>
      </c>
      <c r="P18" s="3">
        <f>SUM(D18:O18)</f>
        <v>0</v>
      </c>
    </row>
    <row r="21" spans="2:16" ht="15.75" x14ac:dyDescent="0.25">
      <c r="B21" s="2">
        <v>4</v>
      </c>
      <c r="C21" s="38" t="s">
        <v>211</v>
      </c>
      <c r="D21" s="38" t="s">
        <v>23</v>
      </c>
      <c r="E21" s="38" t="s">
        <v>24</v>
      </c>
      <c r="F21" s="38" t="s">
        <v>27</v>
      </c>
      <c r="G21" s="38" t="s">
        <v>28</v>
      </c>
      <c r="H21" s="38" t="s">
        <v>5</v>
      </c>
      <c r="I21" s="38" t="s">
        <v>29</v>
      </c>
      <c r="J21" s="38" t="s">
        <v>30</v>
      </c>
      <c r="K21" s="38" t="s">
        <v>31</v>
      </c>
      <c r="L21" s="38" t="s">
        <v>32</v>
      </c>
      <c r="M21" s="38" t="s">
        <v>33</v>
      </c>
      <c r="N21" s="38" t="s">
        <v>34</v>
      </c>
      <c r="O21" s="38" t="s">
        <v>35</v>
      </c>
      <c r="P21" s="38" t="s">
        <v>14</v>
      </c>
    </row>
    <row r="22" spans="2:16" x14ac:dyDescent="0.25">
      <c r="C22" s="3" t="s">
        <v>212</v>
      </c>
      <c r="D22" s="3"/>
      <c r="E22" s="3"/>
      <c r="F22" s="3"/>
      <c r="G22" s="3"/>
      <c r="H22" s="3"/>
      <c r="I22" s="3"/>
      <c r="J22" s="3"/>
      <c r="K22" s="3"/>
      <c r="L22" s="3"/>
      <c r="M22" s="3"/>
      <c r="N22" s="3"/>
      <c r="O22" s="3"/>
      <c r="P22" s="3">
        <f>SUM(D22:O22)</f>
        <v>0</v>
      </c>
    </row>
    <row r="23" spans="2:16" x14ac:dyDescent="0.25">
      <c r="C23" s="3" t="s">
        <v>210</v>
      </c>
      <c r="D23" s="3">
        <f>D22*'Emission &amp; Conversion Factors '!$D$7</f>
        <v>0</v>
      </c>
      <c r="E23" s="3">
        <f>E22*'Emission &amp; Conversion Factors '!$D$7</f>
        <v>0</v>
      </c>
      <c r="F23" s="3">
        <f>F22*'Emission &amp; Conversion Factors '!$D$7</f>
        <v>0</v>
      </c>
      <c r="G23" s="3">
        <f>G22*'Emission &amp; Conversion Factors '!$D$7</f>
        <v>0</v>
      </c>
      <c r="H23" s="3">
        <f>H22*'Emission &amp; Conversion Factors '!$D$7</f>
        <v>0</v>
      </c>
      <c r="I23" s="3">
        <f>I22*'Emission &amp; Conversion Factors '!$D$7</f>
        <v>0</v>
      </c>
      <c r="J23" s="3">
        <f>J22*'Emission &amp; Conversion Factors '!$D$7</f>
        <v>0</v>
      </c>
      <c r="K23" s="3">
        <f>K22*'Emission &amp; Conversion Factors '!$D$7</f>
        <v>0</v>
      </c>
      <c r="L23" s="3">
        <f>L22*'Emission &amp; Conversion Factors '!$D$7</f>
        <v>0</v>
      </c>
      <c r="M23" s="3">
        <f>M22*'Emission &amp; Conversion Factors '!$D$7</f>
        <v>0</v>
      </c>
      <c r="N23" s="3">
        <f>N22*'Emission &amp; Conversion Factors '!$D$7</f>
        <v>0</v>
      </c>
      <c r="O23" s="3">
        <f>O22*'Emission &amp; Conversion Factors '!$D$7</f>
        <v>0</v>
      </c>
      <c r="P23" s="3">
        <f>SUM(D23:O23)</f>
        <v>0</v>
      </c>
    </row>
    <row r="26" spans="2:16" ht="15.75" x14ac:dyDescent="0.25">
      <c r="B26" s="2">
        <v>5</v>
      </c>
      <c r="C26" s="38" t="s">
        <v>223</v>
      </c>
      <c r="D26" s="38" t="s">
        <v>23</v>
      </c>
      <c r="E26" s="38" t="s">
        <v>24</v>
      </c>
      <c r="F26" s="38" t="s">
        <v>27</v>
      </c>
      <c r="G26" s="38" t="s">
        <v>28</v>
      </c>
      <c r="H26" s="38" t="s">
        <v>5</v>
      </c>
      <c r="I26" s="38" t="s">
        <v>29</v>
      </c>
      <c r="J26" s="38" t="s">
        <v>30</v>
      </c>
      <c r="K26" s="38" t="s">
        <v>31</v>
      </c>
      <c r="L26" s="38" t="s">
        <v>32</v>
      </c>
      <c r="M26" s="38" t="s">
        <v>33</v>
      </c>
      <c r="N26" s="38" t="s">
        <v>34</v>
      </c>
      <c r="O26" s="38" t="s">
        <v>35</v>
      </c>
      <c r="P26" s="38" t="s">
        <v>14</v>
      </c>
    </row>
    <row r="27" spans="2:16" x14ac:dyDescent="0.25">
      <c r="C27" s="3" t="s">
        <v>213</v>
      </c>
      <c r="D27" s="3"/>
      <c r="E27" s="3"/>
      <c r="F27" s="3"/>
      <c r="G27" s="3"/>
      <c r="H27" s="3"/>
      <c r="I27" s="3"/>
      <c r="J27" s="3"/>
      <c r="K27" s="3"/>
      <c r="L27" s="3"/>
      <c r="M27" s="3"/>
      <c r="N27" s="3"/>
      <c r="O27" s="3"/>
      <c r="P27" s="3">
        <f>SUM(D27:O27)</f>
        <v>0</v>
      </c>
    </row>
    <row r="28" spans="2:16" x14ac:dyDescent="0.25">
      <c r="C28" s="3" t="s">
        <v>210</v>
      </c>
      <c r="D28" s="3">
        <f>D27*'Emission &amp; Conversion Factors '!$D$6</f>
        <v>0</v>
      </c>
      <c r="E28" s="3">
        <f>E27*'Emission &amp; Conversion Factors '!$D$6</f>
        <v>0</v>
      </c>
      <c r="F28" s="3">
        <f>F27*'Emission &amp; Conversion Factors '!$D$6</f>
        <v>0</v>
      </c>
      <c r="G28" s="3">
        <f>G27*'Emission &amp; Conversion Factors '!$D$6</f>
        <v>0</v>
      </c>
      <c r="H28" s="3">
        <f>H27*'Emission &amp; Conversion Factors '!$D$6</f>
        <v>0</v>
      </c>
      <c r="I28" s="3">
        <f>I27*'Emission &amp; Conversion Factors '!$D$6</f>
        <v>0</v>
      </c>
      <c r="J28" s="3">
        <f>J27*'Emission &amp; Conversion Factors '!$D$6</f>
        <v>0</v>
      </c>
      <c r="K28" s="3">
        <f>K27*'Emission &amp; Conversion Factors '!$D$6</f>
        <v>0</v>
      </c>
      <c r="L28" s="3">
        <f>L27*'Emission &amp; Conversion Factors '!$D$6</f>
        <v>0</v>
      </c>
      <c r="M28" s="3">
        <f>M27*'Emission &amp; Conversion Factors '!$D$6</f>
        <v>0</v>
      </c>
      <c r="N28" s="3">
        <f>N27*'Emission &amp; Conversion Factors '!$D$6</f>
        <v>0</v>
      </c>
      <c r="O28" s="3">
        <f>O27*'Emission &amp; Conversion Factors '!$D$6</f>
        <v>0</v>
      </c>
      <c r="P28" s="3">
        <f>SUM(D28:O28)</f>
        <v>0</v>
      </c>
    </row>
    <row r="31" spans="2:16" ht="15.75" x14ac:dyDescent="0.25">
      <c r="B31" s="2">
        <v>6</v>
      </c>
      <c r="C31" s="38" t="s">
        <v>222</v>
      </c>
      <c r="D31" s="38" t="s">
        <v>23</v>
      </c>
      <c r="E31" s="38" t="s">
        <v>24</v>
      </c>
      <c r="F31" s="38" t="s">
        <v>27</v>
      </c>
      <c r="G31" s="38" t="s">
        <v>28</v>
      </c>
      <c r="H31" s="38" t="s">
        <v>5</v>
      </c>
      <c r="I31" s="38" t="s">
        <v>29</v>
      </c>
      <c r="J31" s="38" t="s">
        <v>30</v>
      </c>
      <c r="K31" s="38" t="s">
        <v>31</v>
      </c>
      <c r="L31" s="38" t="s">
        <v>32</v>
      </c>
      <c r="M31" s="38" t="s">
        <v>33</v>
      </c>
      <c r="N31" s="38" t="s">
        <v>34</v>
      </c>
      <c r="O31" s="38" t="s">
        <v>35</v>
      </c>
      <c r="P31" s="38" t="s">
        <v>14</v>
      </c>
    </row>
    <row r="32" spans="2:16" x14ac:dyDescent="0.25">
      <c r="C32" s="3" t="s">
        <v>214</v>
      </c>
      <c r="D32" s="12"/>
      <c r="E32" s="3"/>
      <c r="F32" s="3"/>
      <c r="G32" s="3"/>
      <c r="H32" s="3"/>
      <c r="I32" s="3"/>
      <c r="J32" s="3"/>
      <c r="K32" s="3"/>
      <c r="L32" s="3"/>
      <c r="M32" s="3"/>
      <c r="N32" s="3"/>
      <c r="O32" s="3"/>
      <c r="P32" s="3"/>
    </row>
    <row r="33" spans="2:16" x14ac:dyDescent="0.25">
      <c r="C33" s="3" t="s">
        <v>210</v>
      </c>
      <c r="D33" s="3">
        <f>D32*'Emission &amp; Conversion Factors '!$D$8</f>
        <v>0</v>
      </c>
      <c r="E33" s="3">
        <f>E32*'Emission &amp; Conversion Factors '!$D$8</f>
        <v>0</v>
      </c>
      <c r="F33" s="3">
        <f>F32*'Emission &amp; Conversion Factors '!$D$8</f>
        <v>0</v>
      </c>
      <c r="G33" s="3">
        <f>G32*'Emission &amp; Conversion Factors '!$D$8</f>
        <v>0</v>
      </c>
      <c r="H33" s="3">
        <f>H32*'Emission &amp; Conversion Factors '!$D$8</f>
        <v>0</v>
      </c>
      <c r="I33" s="3">
        <f>I32*'Emission &amp; Conversion Factors '!$D$8</f>
        <v>0</v>
      </c>
      <c r="J33" s="3">
        <f>J32*'Emission &amp; Conversion Factors '!$D$8</f>
        <v>0</v>
      </c>
      <c r="K33" s="3">
        <f>K32*'Emission &amp; Conversion Factors '!$D$8</f>
        <v>0</v>
      </c>
      <c r="L33" s="3">
        <f>L32*'Emission &amp; Conversion Factors '!$D$8</f>
        <v>0</v>
      </c>
      <c r="M33" s="3">
        <f>M32*'Emission &amp; Conversion Factors '!$D$8</f>
        <v>0</v>
      </c>
      <c r="N33" s="3">
        <f>N32*'Emission &amp; Conversion Factors '!$D$8</f>
        <v>0</v>
      </c>
      <c r="O33" s="3">
        <f>O32*'Emission &amp; Conversion Factors '!$D$8</f>
        <v>0</v>
      </c>
      <c r="P33" s="3">
        <f>SUM(D33:O33)</f>
        <v>0</v>
      </c>
    </row>
    <row r="37" spans="2:16" ht="15.75" x14ac:dyDescent="0.25">
      <c r="B37" s="2">
        <v>7</v>
      </c>
      <c r="C37" s="38" t="s">
        <v>203</v>
      </c>
      <c r="D37" s="38" t="s">
        <v>23</v>
      </c>
      <c r="E37" s="38" t="s">
        <v>24</v>
      </c>
      <c r="F37" s="38" t="s">
        <v>27</v>
      </c>
      <c r="G37" s="38" t="s">
        <v>28</v>
      </c>
      <c r="H37" s="38" t="s">
        <v>5</v>
      </c>
      <c r="I37" s="38" t="s">
        <v>29</v>
      </c>
      <c r="J37" s="38" t="s">
        <v>30</v>
      </c>
      <c r="K37" s="38" t="s">
        <v>31</v>
      </c>
      <c r="L37" s="38" t="s">
        <v>32</v>
      </c>
      <c r="M37" s="38" t="s">
        <v>33</v>
      </c>
      <c r="N37" s="38" t="s">
        <v>34</v>
      </c>
      <c r="O37" s="38" t="s">
        <v>35</v>
      </c>
      <c r="P37" s="38" t="s">
        <v>14</v>
      </c>
    </row>
    <row r="38" spans="2:16" x14ac:dyDescent="0.25">
      <c r="C38" s="3" t="s">
        <v>205</v>
      </c>
      <c r="D38" s="3"/>
      <c r="E38" s="3"/>
      <c r="F38" s="3"/>
      <c r="G38" s="3"/>
      <c r="H38" s="3"/>
      <c r="I38" s="3"/>
      <c r="J38" s="3"/>
      <c r="K38" s="3"/>
      <c r="L38" s="3"/>
      <c r="M38" s="3"/>
      <c r="N38" s="3"/>
      <c r="O38" s="3"/>
      <c r="P38" s="3">
        <f>SUM(D38:O38)</f>
        <v>0</v>
      </c>
    </row>
    <row r="39" spans="2:16" x14ac:dyDescent="0.25">
      <c r="C39" s="3" t="s">
        <v>210</v>
      </c>
      <c r="D39" s="3">
        <f t="shared" ref="D39:O39" si="0">D38*$D$41</f>
        <v>0</v>
      </c>
      <c r="E39" s="3">
        <f t="shared" si="0"/>
        <v>0</v>
      </c>
      <c r="F39" s="3">
        <f t="shared" si="0"/>
        <v>0</v>
      </c>
      <c r="G39" s="3">
        <f t="shared" si="0"/>
        <v>0</v>
      </c>
      <c r="H39" s="3">
        <f t="shared" si="0"/>
        <v>0</v>
      </c>
      <c r="I39" s="3">
        <f t="shared" si="0"/>
        <v>0</v>
      </c>
      <c r="J39" s="3">
        <f t="shared" si="0"/>
        <v>0</v>
      </c>
      <c r="K39" s="3">
        <f t="shared" si="0"/>
        <v>0</v>
      </c>
      <c r="L39" s="3">
        <f t="shared" si="0"/>
        <v>0</v>
      </c>
      <c r="M39" s="3">
        <f t="shared" si="0"/>
        <v>0</v>
      </c>
      <c r="N39" s="3">
        <f t="shared" si="0"/>
        <v>0</v>
      </c>
      <c r="O39" s="3">
        <f t="shared" si="0"/>
        <v>0</v>
      </c>
      <c r="P39" s="3">
        <f>SUM(D39:O39)</f>
        <v>0</v>
      </c>
    </row>
    <row r="41" spans="2:16" ht="31.5" x14ac:dyDescent="0.25">
      <c r="C41" s="38" t="s">
        <v>204</v>
      </c>
      <c r="D41" s="3">
        <v>0.95199999999999996</v>
      </c>
      <c r="E41" s="130" t="s">
        <v>224</v>
      </c>
    </row>
  </sheetData>
  <phoneticPr fontId="26"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7"/>
  <sheetViews>
    <sheetView showGridLines="0" topLeftCell="B1" zoomScale="120" zoomScaleNormal="120" workbookViewId="0">
      <selection activeCell="D67" sqref="D67:D71"/>
    </sheetView>
  </sheetViews>
  <sheetFormatPr defaultColWidth="9.140625" defaultRowHeight="15" x14ac:dyDescent="0.25"/>
  <cols>
    <col min="1" max="1" width="7" style="1" customWidth="1"/>
    <col min="2" max="2" width="7.140625" style="55" customWidth="1"/>
    <col min="3" max="3" width="52.7109375" style="1" bestFit="1" customWidth="1"/>
    <col min="4" max="4" width="19.28515625" style="1" bestFit="1" customWidth="1"/>
    <col min="5" max="5" width="68.42578125" style="1" bestFit="1" customWidth="1"/>
    <col min="6" max="6" width="51.85546875" style="1" customWidth="1"/>
    <col min="7" max="16384" width="9.140625" style="1"/>
  </cols>
  <sheetData>
    <row r="1" spans="1:7" x14ac:dyDescent="0.25">
      <c r="A1" s="81"/>
    </row>
    <row r="2" spans="1:7" x14ac:dyDescent="0.25">
      <c r="B2" s="53" t="s">
        <v>72</v>
      </c>
    </row>
    <row r="4" spans="1:7" ht="15" customHeight="1" x14ac:dyDescent="0.25">
      <c r="B4" s="50" t="s">
        <v>59</v>
      </c>
      <c r="C4" s="38" t="s">
        <v>55</v>
      </c>
      <c r="D4" s="38" t="s">
        <v>56</v>
      </c>
      <c r="E4" s="38" t="s">
        <v>48</v>
      </c>
      <c r="F4" s="38" t="s">
        <v>40</v>
      </c>
    </row>
    <row r="5" spans="1:7" s="43" customFormat="1" ht="18" customHeight="1" x14ac:dyDescent="0.2">
      <c r="B5" s="54">
        <v>1</v>
      </c>
      <c r="C5" s="39" t="s">
        <v>58</v>
      </c>
      <c r="D5" s="40">
        <v>0.42580000000000001</v>
      </c>
      <c r="E5" s="41" t="s">
        <v>57</v>
      </c>
      <c r="F5" s="89" t="s">
        <v>160</v>
      </c>
      <c r="G5" s="42"/>
    </row>
    <row r="6" spans="1:7" s="43" customFormat="1" ht="18" customHeight="1" x14ac:dyDescent="0.2">
      <c r="B6" s="54">
        <v>2</v>
      </c>
      <c r="C6" s="41" t="s">
        <v>91</v>
      </c>
      <c r="D6" s="116">
        <f>D60*D55</f>
        <v>2.3980441445999997E-3</v>
      </c>
      <c r="E6" s="116" t="s">
        <v>93</v>
      </c>
      <c r="F6" s="41" t="s">
        <v>97</v>
      </c>
    </row>
    <row r="7" spans="1:7" s="43" customFormat="1" ht="18" customHeight="1" x14ac:dyDescent="0.2">
      <c r="B7" s="54">
        <v>3</v>
      </c>
      <c r="C7" s="41" t="s">
        <v>60</v>
      </c>
      <c r="D7" s="40">
        <f>D61*D56</f>
        <v>3.0597812762999999E-3</v>
      </c>
      <c r="E7" s="44" t="s">
        <v>93</v>
      </c>
      <c r="F7" s="44" t="s">
        <v>98</v>
      </c>
    </row>
    <row r="8" spans="1:7" s="43" customFormat="1" ht="18" customHeight="1" x14ac:dyDescent="0.2">
      <c r="B8" s="54">
        <v>4</v>
      </c>
      <c r="C8" s="41" t="s">
        <v>61</v>
      </c>
      <c r="D8" s="116">
        <f>D62*D57</f>
        <v>1.5682841212500004E-3</v>
      </c>
      <c r="E8" s="116" t="s">
        <v>93</v>
      </c>
      <c r="F8" s="41" t="s">
        <v>98</v>
      </c>
    </row>
    <row r="9" spans="1:7" s="43" customFormat="1" ht="51" customHeight="1" x14ac:dyDescent="0.2">
      <c r="B9" s="54">
        <v>5</v>
      </c>
      <c r="C9" s="41" t="s">
        <v>167</v>
      </c>
      <c r="D9" s="41">
        <f>2.716/1000</f>
        <v>2.7160000000000001E-3</v>
      </c>
      <c r="E9" s="41" t="s">
        <v>168</v>
      </c>
      <c r="F9" s="117" t="s">
        <v>171</v>
      </c>
    </row>
    <row r="10" spans="1:7" s="43" customFormat="1" ht="52.5" customHeight="1" x14ac:dyDescent="0.2">
      <c r="B10" s="54">
        <v>6</v>
      </c>
      <c r="C10" s="41" t="s">
        <v>90</v>
      </c>
      <c r="D10" s="41">
        <f>0.6*0.3</f>
        <v>0.18</v>
      </c>
      <c r="E10" s="41" t="s">
        <v>75</v>
      </c>
      <c r="F10" s="82" t="s">
        <v>89</v>
      </c>
    </row>
    <row r="11" spans="1:7" x14ac:dyDescent="0.25">
      <c r="B11" s="54">
        <v>7</v>
      </c>
      <c r="C11" s="41" t="s">
        <v>94</v>
      </c>
      <c r="D11" s="90">
        <v>3.3000000000000002E-2</v>
      </c>
      <c r="E11" s="13" t="s">
        <v>95</v>
      </c>
      <c r="F11" s="89" t="s">
        <v>100</v>
      </c>
    </row>
    <row r="12" spans="1:7" x14ac:dyDescent="0.25">
      <c r="G12" s="19"/>
    </row>
    <row r="13" spans="1:7" x14ac:dyDescent="0.25">
      <c r="G13" s="19"/>
    </row>
    <row r="14" spans="1:7" x14ac:dyDescent="0.25">
      <c r="G14" s="19"/>
    </row>
    <row r="15" spans="1:7" x14ac:dyDescent="0.25">
      <c r="B15" s="58" t="s">
        <v>73</v>
      </c>
      <c r="C15" s="17"/>
    </row>
    <row r="17" spans="2:5" x14ac:dyDescent="0.25">
      <c r="B17" s="94" t="s">
        <v>59</v>
      </c>
      <c r="C17" s="95" t="s">
        <v>55</v>
      </c>
      <c r="D17" s="95" t="s">
        <v>56</v>
      </c>
      <c r="E17" s="95" t="s">
        <v>40</v>
      </c>
    </row>
    <row r="18" spans="2:5" x14ac:dyDescent="0.25">
      <c r="B18" s="54">
        <v>1</v>
      </c>
      <c r="C18" s="41" t="s">
        <v>25</v>
      </c>
      <c r="D18" s="41">
        <v>220.1</v>
      </c>
      <c r="E18" s="89" t="s">
        <v>74</v>
      </c>
    </row>
    <row r="19" spans="2:5" x14ac:dyDescent="0.25">
      <c r="B19" s="54">
        <v>2</v>
      </c>
      <c r="C19" s="41" t="s">
        <v>82</v>
      </c>
      <c r="D19" s="41">
        <f>1/1000</f>
        <v>1E-3</v>
      </c>
      <c r="E19" s="41"/>
    </row>
    <row r="20" spans="2:5" x14ac:dyDescent="0.25">
      <c r="B20" s="54">
        <v>3</v>
      </c>
      <c r="C20" s="41" t="s">
        <v>83</v>
      </c>
      <c r="D20" s="41">
        <f>1/1000</f>
        <v>1E-3</v>
      </c>
      <c r="E20" s="41"/>
    </row>
    <row r="22" spans="2:5" x14ac:dyDescent="0.25">
      <c r="B22" s="58" t="s">
        <v>76</v>
      </c>
    </row>
    <row r="24" spans="2:5" ht="15.75" x14ac:dyDescent="0.25">
      <c r="B24" s="56" t="s">
        <v>59</v>
      </c>
      <c r="C24" s="52" t="s">
        <v>78</v>
      </c>
      <c r="D24" s="52" t="s">
        <v>79</v>
      </c>
      <c r="E24" s="38" t="s">
        <v>40</v>
      </c>
    </row>
    <row r="25" spans="2:5" ht="24.75" x14ac:dyDescent="0.25">
      <c r="B25" s="57">
        <v>1</v>
      </c>
      <c r="C25" s="39" t="s">
        <v>77</v>
      </c>
      <c r="D25" s="39">
        <v>28</v>
      </c>
      <c r="E25" s="96" t="s">
        <v>117</v>
      </c>
    </row>
    <row r="26" spans="2:5" ht="24.75" x14ac:dyDescent="0.25">
      <c r="B26" s="57">
        <v>2</v>
      </c>
      <c r="C26" s="39" t="s">
        <v>80</v>
      </c>
      <c r="D26" s="39">
        <v>2800</v>
      </c>
      <c r="E26" s="96" t="s">
        <v>117</v>
      </c>
    </row>
    <row r="27" spans="2:5" ht="24.75" x14ac:dyDescent="0.25">
      <c r="B27" s="57">
        <v>3</v>
      </c>
      <c r="C27" s="39" t="s">
        <v>16</v>
      </c>
      <c r="D27" s="57">
        <v>677</v>
      </c>
      <c r="E27" s="96" t="s">
        <v>117</v>
      </c>
    </row>
    <row r="28" spans="2:5" ht="24.75" x14ac:dyDescent="0.25">
      <c r="B28" s="57">
        <v>4</v>
      </c>
      <c r="C28" s="39" t="s">
        <v>87</v>
      </c>
      <c r="D28" s="57">
        <v>265</v>
      </c>
      <c r="E28" s="96" t="s">
        <v>117</v>
      </c>
    </row>
    <row r="29" spans="2:5" ht="24.75" x14ac:dyDescent="0.25">
      <c r="B29" s="57">
        <v>5</v>
      </c>
      <c r="C29" s="41" t="s">
        <v>101</v>
      </c>
      <c r="D29" s="41">
        <v>1</v>
      </c>
      <c r="E29" s="96" t="s">
        <v>117</v>
      </c>
    </row>
    <row r="30" spans="2:5" ht="24.75" x14ac:dyDescent="0.25">
      <c r="B30" s="57">
        <v>6</v>
      </c>
      <c r="C30" s="39" t="s">
        <v>102</v>
      </c>
      <c r="D30" s="57">
        <v>1760</v>
      </c>
      <c r="E30" s="96" t="s">
        <v>117</v>
      </c>
    </row>
    <row r="31" spans="2:5" ht="24.75" x14ac:dyDescent="0.25">
      <c r="B31" s="57">
        <v>7</v>
      </c>
      <c r="C31" s="39" t="s">
        <v>103</v>
      </c>
      <c r="D31" s="57">
        <v>70</v>
      </c>
      <c r="E31" s="96" t="s">
        <v>117</v>
      </c>
    </row>
    <row r="32" spans="2:5" ht="24.75" x14ac:dyDescent="0.25">
      <c r="B32" s="57">
        <v>8</v>
      </c>
      <c r="C32" s="39" t="s">
        <v>104</v>
      </c>
      <c r="D32" s="57">
        <v>12400</v>
      </c>
      <c r="E32" s="96" t="s">
        <v>117</v>
      </c>
    </row>
    <row r="33" spans="2:9" ht="24.75" x14ac:dyDescent="0.25">
      <c r="B33" s="57">
        <v>9</v>
      </c>
      <c r="C33" s="39" t="s">
        <v>105</v>
      </c>
      <c r="D33" s="57">
        <v>1300</v>
      </c>
      <c r="E33" s="96" t="s">
        <v>117</v>
      </c>
    </row>
    <row r="34" spans="2:9" ht="24.75" x14ac:dyDescent="0.25">
      <c r="B34" s="57">
        <v>10</v>
      </c>
      <c r="C34" s="39" t="s">
        <v>106</v>
      </c>
      <c r="D34" s="57">
        <v>858</v>
      </c>
      <c r="E34" s="96" t="s">
        <v>117</v>
      </c>
    </row>
    <row r="35" spans="2:9" ht="15.75" thickBot="1" x14ac:dyDescent="0.3"/>
    <row r="36" spans="2:9" x14ac:dyDescent="0.25">
      <c r="B36" s="64"/>
      <c r="C36" s="65"/>
      <c r="D36" s="65"/>
      <c r="E36" s="65"/>
      <c r="F36" s="65"/>
      <c r="G36" s="65"/>
      <c r="H36" s="65"/>
      <c r="I36" s="66"/>
    </row>
    <row r="37" spans="2:9" x14ac:dyDescent="0.25">
      <c r="B37" s="67"/>
      <c r="C37" s="34"/>
      <c r="D37" s="34"/>
      <c r="E37" s="34"/>
      <c r="F37" s="34"/>
      <c r="G37" s="34"/>
      <c r="H37" s="34"/>
      <c r="I37" s="68"/>
    </row>
    <row r="38" spans="2:9" x14ac:dyDescent="0.25">
      <c r="B38" s="67"/>
      <c r="C38" s="69" t="s">
        <v>41</v>
      </c>
      <c r="D38" s="23"/>
      <c r="E38" s="24"/>
      <c r="F38" s="23"/>
      <c r="G38" s="34"/>
      <c r="H38" s="34"/>
      <c r="I38" s="68"/>
    </row>
    <row r="39" spans="2:9" x14ac:dyDescent="0.25">
      <c r="B39" s="67"/>
      <c r="C39" s="158" t="s">
        <v>92</v>
      </c>
      <c r="D39" s="13">
        <v>69.3</v>
      </c>
      <c r="E39" s="9" t="s">
        <v>185</v>
      </c>
      <c r="F39" s="23" t="s">
        <v>96</v>
      </c>
      <c r="G39" s="34"/>
      <c r="H39" s="34"/>
      <c r="I39" s="68"/>
    </row>
    <row r="40" spans="2:9" x14ac:dyDescent="0.25">
      <c r="B40" s="67"/>
      <c r="C40" s="159"/>
      <c r="D40" s="13">
        <f>3/1000</f>
        <v>3.0000000000000001E-3</v>
      </c>
      <c r="E40" s="9" t="s">
        <v>196</v>
      </c>
      <c r="F40" s="23" t="s">
        <v>96</v>
      </c>
      <c r="G40" s="34"/>
      <c r="H40" s="34"/>
      <c r="I40" s="68"/>
    </row>
    <row r="41" spans="2:9" x14ac:dyDescent="0.25">
      <c r="B41" s="67"/>
      <c r="C41" s="160"/>
      <c r="D41" s="13">
        <f>0.06/1000</f>
        <v>5.9999999999999995E-5</v>
      </c>
      <c r="E41" s="9" t="s">
        <v>197</v>
      </c>
      <c r="F41" s="23" t="s">
        <v>96</v>
      </c>
      <c r="G41" s="34"/>
      <c r="H41" s="34"/>
      <c r="I41" s="68"/>
    </row>
    <row r="42" spans="2:9" x14ac:dyDescent="0.25">
      <c r="B42" s="67"/>
      <c r="C42" s="158" t="s">
        <v>13</v>
      </c>
      <c r="D42" s="13">
        <v>74.099999999999994</v>
      </c>
      <c r="E42" s="9" t="s">
        <v>185</v>
      </c>
      <c r="F42" s="23" t="s">
        <v>96</v>
      </c>
      <c r="G42" s="34"/>
      <c r="H42" s="34"/>
      <c r="I42" s="68"/>
    </row>
    <row r="43" spans="2:9" x14ac:dyDescent="0.25">
      <c r="B43" s="67"/>
      <c r="C43" s="159"/>
      <c r="D43" s="13">
        <f>3/1000</f>
        <v>3.0000000000000001E-3</v>
      </c>
      <c r="E43" s="9" t="s">
        <v>196</v>
      </c>
      <c r="F43" s="23" t="s">
        <v>96</v>
      </c>
      <c r="G43" s="34"/>
      <c r="H43" s="34"/>
      <c r="I43" s="68"/>
    </row>
    <row r="44" spans="2:9" x14ac:dyDescent="0.25">
      <c r="B44" s="67"/>
      <c r="C44" s="160"/>
      <c r="D44" s="13">
        <f>0.06/1000</f>
        <v>5.9999999999999995E-5</v>
      </c>
      <c r="E44" s="9" t="s">
        <v>197</v>
      </c>
      <c r="F44" s="23" t="s">
        <v>96</v>
      </c>
      <c r="G44" s="34"/>
      <c r="H44" s="34"/>
      <c r="I44" s="68"/>
    </row>
    <row r="45" spans="2:9" x14ac:dyDescent="0.25">
      <c r="B45" s="67"/>
      <c r="C45" s="158" t="s">
        <v>21</v>
      </c>
      <c r="D45" s="13">
        <v>63.1</v>
      </c>
      <c r="E45" s="9" t="s">
        <v>185</v>
      </c>
      <c r="F45" s="23" t="s">
        <v>96</v>
      </c>
      <c r="G45" s="34"/>
      <c r="H45" s="34"/>
      <c r="I45" s="68"/>
    </row>
    <row r="46" spans="2:9" x14ac:dyDescent="0.25">
      <c r="B46" s="67"/>
      <c r="C46" s="159"/>
      <c r="D46" s="13">
        <f>1/1000</f>
        <v>1E-3</v>
      </c>
      <c r="E46" s="9" t="s">
        <v>196</v>
      </c>
      <c r="F46" s="23" t="s">
        <v>96</v>
      </c>
      <c r="G46" s="34"/>
      <c r="H46" s="34"/>
      <c r="I46" s="68"/>
    </row>
    <row r="47" spans="2:9" x14ac:dyDescent="0.25">
      <c r="B47" s="67"/>
      <c r="C47" s="160"/>
      <c r="D47" s="13">
        <f>0.1/1000</f>
        <v>1E-4</v>
      </c>
      <c r="E47" s="9" t="s">
        <v>197</v>
      </c>
      <c r="F47" s="23" t="s">
        <v>96</v>
      </c>
      <c r="G47" s="34"/>
      <c r="H47" s="34"/>
      <c r="I47" s="68"/>
    </row>
    <row r="48" spans="2:9" x14ac:dyDescent="0.25">
      <c r="B48" s="67"/>
      <c r="C48" s="23"/>
      <c r="D48" s="23"/>
      <c r="E48" s="24"/>
      <c r="F48" s="23"/>
      <c r="G48" s="34"/>
      <c r="H48" s="34"/>
      <c r="I48" s="68"/>
    </row>
    <row r="49" spans="2:9" x14ac:dyDescent="0.25">
      <c r="B49" s="67"/>
      <c r="C49" s="69" t="s">
        <v>42</v>
      </c>
      <c r="D49" s="23"/>
      <c r="E49" s="24"/>
      <c r="F49" s="34"/>
      <c r="G49" s="34"/>
      <c r="H49" s="34"/>
      <c r="I49" s="68"/>
    </row>
    <row r="50" spans="2:9" x14ac:dyDescent="0.25">
      <c r="B50" s="67"/>
      <c r="C50" s="3" t="s">
        <v>92</v>
      </c>
      <c r="D50" s="76">
        <v>4.4299999999999999E-2</v>
      </c>
      <c r="E50" s="9" t="s">
        <v>47</v>
      </c>
      <c r="F50" s="23" t="s">
        <v>96</v>
      </c>
      <c r="G50" s="34"/>
      <c r="H50" s="34"/>
      <c r="I50" s="68"/>
    </row>
    <row r="51" spans="2:9" x14ac:dyDescent="0.25">
      <c r="B51" s="67"/>
      <c r="C51" s="3" t="s">
        <v>13</v>
      </c>
      <c r="D51" s="77">
        <v>4.2999999999999997E-2</v>
      </c>
      <c r="E51" s="9" t="s">
        <v>47</v>
      </c>
      <c r="F51" s="23" t="s">
        <v>96</v>
      </c>
      <c r="G51" s="34"/>
      <c r="H51" s="34"/>
      <c r="I51" s="68"/>
    </row>
    <row r="52" spans="2:9" x14ac:dyDescent="0.25">
      <c r="B52" s="67"/>
      <c r="C52" s="3" t="s">
        <v>21</v>
      </c>
      <c r="D52" s="76">
        <v>4.7300000000000002E-2</v>
      </c>
      <c r="E52" s="9" t="s">
        <v>47</v>
      </c>
      <c r="F52" s="23" t="s">
        <v>96</v>
      </c>
      <c r="G52" s="34"/>
      <c r="H52" s="34"/>
      <c r="I52" s="68"/>
    </row>
    <row r="53" spans="2:9" x14ac:dyDescent="0.25">
      <c r="B53" s="67"/>
      <c r="C53" s="23"/>
      <c r="D53" s="23"/>
      <c r="E53" s="24"/>
      <c r="F53" s="23"/>
      <c r="G53" s="34"/>
      <c r="H53" s="34"/>
      <c r="I53" s="68"/>
    </row>
    <row r="54" spans="2:9" x14ac:dyDescent="0.25">
      <c r="B54" s="67"/>
      <c r="C54" s="69" t="s">
        <v>44</v>
      </c>
      <c r="D54" s="23"/>
      <c r="E54" s="24"/>
      <c r="F54" s="23"/>
      <c r="G54" s="34"/>
      <c r="H54" s="34"/>
      <c r="I54" s="68"/>
    </row>
    <row r="55" spans="2:9" x14ac:dyDescent="0.25">
      <c r="B55" s="67"/>
      <c r="C55" s="3" t="s">
        <v>92</v>
      </c>
      <c r="D55" s="83">
        <f>0.78/1000</f>
        <v>7.7999999999999999E-4</v>
      </c>
      <c r="E55" s="9" t="s">
        <v>88</v>
      </c>
      <c r="F55" s="73" t="s">
        <v>46</v>
      </c>
      <c r="G55" s="34"/>
      <c r="H55" s="34"/>
      <c r="I55" s="68"/>
    </row>
    <row r="56" spans="2:9" x14ac:dyDescent="0.25">
      <c r="B56" s="67"/>
      <c r="C56" s="3" t="s">
        <v>13</v>
      </c>
      <c r="D56" s="83">
        <f>0.959/1000</f>
        <v>9.59E-4</v>
      </c>
      <c r="E56" s="9" t="s">
        <v>88</v>
      </c>
      <c r="F56" s="73" t="s">
        <v>46</v>
      </c>
      <c r="G56" s="34"/>
      <c r="H56" s="34"/>
      <c r="I56" s="68"/>
    </row>
    <row r="57" spans="2:9" x14ac:dyDescent="0.25">
      <c r="B57" s="67"/>
      <c r="C57" s="3" t="s">
        <v>21</v>
      </c>
      <c r="D57" s="83">
        <f>0.525/1000</f>
        <v>5.2500000000000008E-4</v>
      </c>
      <c r="E57" s="9" t="s">
        <v>88</v>
      </c>
      <c r="F57" s="73" t="s">
        <v>45</v>
      </c>
      <c r="G57" s="34"/>
      <c r="H57" s="34"/>
      <c r="I57" s="68"/>
    </row>
    <row r="58" spans="2:9" x14ac:dyDescent="0.25">
      <c r="B58" s="67"/>
      <c r="C58" s="23"/>
      <c r="D58" s="18"/>
      <c r="E58" s="24"/>
      <c r="F58" s="34"/>
      <c r="G58" s="34"/>
      <c r="H58" s="34"/>
      <c r="I58" s="68"/>
    </row>
    <row r="59" spans="2:9" x14ac:dyDescent="0.25">
      <c r="B59" s="67"/>
      <c r="C59" s="69" t="s">
        <v>43</v>
      </c>
      <c r="E59" s="24"/>
      <c r="F59" s="34"/>
      <c r="G59" s="34"/>
      <c r="H59" s="34"/>
      <c r="I59" s="68"/>
    </row>
    <row r="60" spans="2:9" x14ac:dyDescent="0.25">
      <c r="B60" s="67"/>
      <c r="C60" s="3" t="s">
        <v>92</v>
      </c>
      <c r="D60" s="21">
        <f>(D50*D39)+(D40*D50*D25)+(D41*D50*D28)</f>
        <v>3.0744155699999998</v>
      </c>
      <c r="E60" s="23" t="s">
        <v>189</v>
      </c>
      <c r="F60" s="34"/>
      <c r="G60" s="34"/>
      <c r="H60" s="34"/>
      <c r="I60" s="68"/>
    </row>
    <row r="61" spans="2:9" x14ac:dyDescent="0.25">
      <c r="B61" s="67"/>
      <c r="C61" s="3" t="s">
        <v>13</v>
      </c>
      <c r="D61" s="128">
        <f>(D51*D42)+(D43*D51*D25)+(D44*D51*D28)</f>
        <v>3.1905956999999998</v>
      </c>
      <c r="E61" s="23" t="s">
        <v>189</v>
      </c>
      <c r="F61" s="34"/>
      <c r="G61" s="34"/>
      <c r="H61" s="34"/>
      <c r="I61" s="68"/>
    </row>
    <row r="62" spans="2:9" x14ac:dyDescent="0.25">
      <c r="B62" s="67"/>
      <c r="C62" s="3" t="s">
        <v>21</v>
      </c>
      <c r="D62" s="21">
        <f>(D52*D45)+(D46*D52*D25)+(D47*D52*D28)</f>
        <v>2.9872078500000003</v>
      </c>
      <c r="E62" s="23" t="s">
        <v>189</v>
      </c>
      <c r="F62" s="34"/>
      <c r="G62" s="34"/>
      <c r="H62" s="34"/>
      <c r="I62" s="68"/>
    </row>
    <row r="63" spans="2:9" x14ac:dyDescent="0.25">
      <c r="B63" s="67"/>
      <c r="C63" s="34"/>
      <c r="D63" s="34"/>
      <c r="E63" s="34"/>
      <c r="F63" s="34"/>
      <c r="G63" s="34"/>
      <c r="H63" s="34"/>
      <c r="I63" s="68"/>
    </row>
    <row r="64" spans="2:9" ht="15.75" thickBot="1" x14ac:dyDescent="0.3">
      <c r="B64" s="70"/>
      <c r="C64" s="36"/>
      <c r="D64" s="36"/>
      <c r="E64" s="36"/>
      <c r="F64" s="36"/>
      <c r="G64" s="36"/>
      <c r="H64" s="36"/>
      <c r="I64" s="71"/>
    </row>
    <row r="66" spans="3:6" x14ac:dyDescent="0.25">
      <c r="C66" s="109" t="s">
        <v>156</v>
      </c>
      <c r="D66" s="109"/>
      <c r="E66" s="109" t="s">
        <v>181</v>
      </c>
    </row>
    <row r="67" spans="3:6" x14ac:dyDescent="0.25">
      <c r="C67" s="105" t="s">
        <v>176</v>
      </c>
      <c r="D67" s="125" t="s">
        <v>153</v>
      </c>
      <c r="E67" s="114">
        <f>0.26744/1000</f>
        <v>2.6744000000000003E-4</v>
      </c>
      <c r="F67" s="126" t="s">
        <v>186</v>
      </c>
    </row>
    <row r="68" spans="3:6" x14ac:dyDescent="0.25">
      <c r="C68" s="154" t="s">
        <v>177</v>
      </c>
      <c r="D68" s="103" t="s">
        <v>153</v>
      </c>
      <c r="E68" s="108">
        <f>0.15845/1000</f>
        <v>1.5845E-4</v>
      </c>
      <c r="F68" s="126" t="s">
        <v>187</v>
      </c>
    </row>
    <row r="69" spans="3:6" x14ac:dyDescent="0.25">
      <c r="C69" s="155"/>
      <c r="D69" s="103" t="s">
        <v>154</v>
      </c>
      <c r="E69" s="108">
        <f>0.23767/1000</f>
        <v>2.3766999999999999E-4</v>
      </c>
      <c r="F69" s="126" t="s">
        <v>187</v>
      </c>
    </row>
    <row r="70" spans="3:6" x14ac:dyDescent="0.25">
      <c r="C70" s="156" t="s">
        <v>152</v>
      </c>
      <c r="D70" s="103" t="s">
        <v>153</v>
      </c>
      <c r="E70" s="108">
        <f>0.1519/1000</f>
        <v>1.5190000000000001E-4</v>
      </c>
      <c r="F70" s="126" t="s">
        <v>188</v>
      </c>
    </row>
    <row r="71" spans="3:6" x14ac:dyDescent="0.25">
      <c r="C71" s="157"/>
      <c r="D71" s="103" t="s">
        <v>154</v>
      </c>
      <c r="E71" s="108">
        <f>0.43843/1000</f>
        <v>4.3842999999999996E-4</v>
      </c>
      <c r="F71" s="126"/>
    </row>
    <row r="72" spans="3:6" x14ac:dyDescent="0.25">
      <c r="F72" s="107"/>
    </row>
    <row r="73" spans="3:6" x14ac:dyDescent="0.25">
      <c r="F73" s="107"/>
    </row>
    <row r="74" spans="3:6" x14ac:dyDescent="0.25">
      <c r="F74" s="107"/>
    </row>
    <row r="75" spans="3:6" x14ac:dyDescent="0.25">
      <c r="F75" s="107"/>
    </row>
    <row r="76" spans="3:6" x14ac:dyDescent="0.25">
      <c r="F76" s="107"/>
    </row>
    <row r="77" spans="3:6" x14ac:dyDescent="0.25">
      <c r="F77" s="107"/>
    </row>
  </sheetData>
  <mergeCells count="5">
    <mergeCell ref="C68:C69"/>
    <mergeCell ref="C70:C71"/>
    <mergeCell ref="C39:C41"/>
    <mergeCell ref="C42:C44"/>
    <mergeCell ref="C45:C47"/>
  </mergeCells>
  <phoneticPr fontId="26" type="noConversion"/>
  <hyperlinks>
    <hyperlink ref="F55" r:id="rId1" xr:uid="{00000000-0004-0000-0100-000000000000}"/>
    <hyperlink ref="E18" r:id="rId2" xr:uid="{00000000-0004-0000-0100-000001000000}"/>
    <hyperlink ref="F56" r:id="rId3" xr:uid="{00000000-0004-0000-0100-000002000000}"/>
    <hyperlink ref="F57" r:id="rId4" xr:uid="{00000000-0004-0000-0100-000003000000}"/>
    <hyperlink ref="F11" r:id="rId5" display="https://www.dewa.gov.ae/~/media/DEWA%20Sustainability%20Report%202016.ashx" xr:uid="{00000000-0004-0000-0100-000004000000}"/>
    <hyperlink ref="F5" r:id="rId6" display="https://www.dewa.gov.ae/~/media/DEWA%20Sustainability%20Report%202016.ashx" xr:uid="{00000000-0004-0000-0100-000005000000}"/>
    <hyperlink ref="E25" r:id="rId7" xr:uid="{00000000-0004-0000-0100-000006000000}"/>
    <hyperlink ref="E26:E34" r:id="rId8" display="https://www.ghgprotocol.org/sites/default/files/ghgp/Global-Warming-Potential-Values%20%28Feb%2016%202016%29_1.pdf" xr:uid="{00000000-0004-0000-0100-000007000000}"/>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2"/>
  <sheetViews>
    <sheetView topLeftCell="B11" zoomScaleNormal="100" workbookViewId="0">
      <selection activeCell="J23" sqref="J23"/>
    </sheetView>
  </sheetViews>
  <sheetFormatPr defaultColWidth="9.140625" defaultRowHeight="15" x14ac:dyDescent="0.25"/>
  <cols>
    <col min="1" max="1" width="5" style="2" customWidth="1"/>
    <col min="2" max="2" width="42.42578125" style="2" customWidth="1"/>
    <col min="3" max="3" width="16.7109375" style="2" customWidth="1"/>
    <col min="4" max="4" width="10.5703125" style="59" customWidth="1"/>
    <col min="5" max="5" width="15.5703125" style="2" customWidth="1"/>
    <col min="6" max="6" width="33.140625" style="2" customWidth="1"/>
    <col min="7" max="7" width="14.7109375" style="6" customWidth="1"/>
    <col min="8" max="8" width="13.42578125" style="8" customWidth="1"/>
    <col min="9" max="9" width="15" style="8" customWidth="1"/>
    <col min="10" max="10" width="24.42578125" style="8" customWidth="1"/>
    <col min="11" max="11" width="17.140625" style="8" customWidth="1"/>
    <col min="12" max="12" width="16.42578125" style="8" customWidth="1"/>
    <col min="13" max="13" width="19.5703125" style="8" customWidth="1"/>
    <col min="14" max="14" width="16.140625" style="8" customWidth="1"/>
    <col min="15" max="15" width="14.85546875" style="8" customWidth="1"/>
    <col min="16" max="16" width="14" style="2" customWidth="1"/>
    <col min="17" max="17" width="12" style="2" bestFit="1" customWidth="1"/>
    <col min="18" max="18" width="12.42578125" style="2" bestFit="1" customWidth="1"/>
    <col min="19" max="29" width="9.140625" style="2"/>
    <col min="30" max="31" width="11.42578125" style="2" bestFit="1" customWidth="1"/>
    <col min="32" max="16384" width="9.140625" style="2"/>
  </cols>
  <sheetData>
    <row r="1" spans="1:11" x14ac:dyDescent="0.25">
      <c r="A1" s="84"/>
    </row>
    <row r="2" spans="1:11" ht="23.25" x14ac:dyDescent="0.35">
      <c r="B2" s="45" t="s">
        <v>86</v>
      </c>
      <c r="C2" s="25"/>
      <c r="D2" s="25"/>
      <c r="E2" s="25"/>
    </row>
    <row r="3" spans="1:11" x14ac:dyDescent="0.25">
      <c r="B3" s="46"/>
      <c r="C3" s="25"/>
      <c r="D3" s="25"/>
      <c r="E3" s="25"/>
    </row>
    <row r="4" spans="1:11" ht="18.75" x14ac:dyDescent="0.3">
      <c r="B4" s="38" t="s">
        <v>63</v>
      </c>
      <c r="C4" s="123">
        <f>C11+C13+C18+C21</f>
        <v>4.0370940000000001E-6</v>
      </c>
      <c r="D4" s="47" t="s">
        <v>15</v>
      </c>
      <c r="E4" s="47"/>
    </row>
    <row r="5" spans="1:11" ht="30.75" customHeight="1" x14ac:dyDescent="0.3">
      <c r="B5" s="38" t="s">
        <v>64</v>
      </c>
      <c r="C5" s="123">
        <f>D11</f>
        <v>0</v>
      </c>
      <c r="D5" s="47" t="s">
        <v>15</v>
      </c>
      <c r="E5" s="72"/>
    </row>
    <row r="6" spans="1:11" ht="28.5" customHeight="1" x14ac:dyDescent="0.3">
      <c r="B6" s="38" t="s">
        <v>65</v>
      </c>
      <c r="C6" s="123">
        <f>E11+E14+E23+E15+E19</f>
        <v>4.1464800000000002E-7</v>
      </c>
      <c r="D6" s="47" t="s">
        <v>15</v>
      </c>
      <c r="E6" s="72"/>
    </row>
    <row r="7" spans="1:11" ht="23.25" x14ac:dyDescent="0.35">
      <c r="B7" s="38" t="s">
        <v>14</v>
      </c>
      <c r="C7" s="124">
        <f>SUM(C4:C6)</f>
        <v>4.451742E-6</v>
      </c>
      <c r="D7" s="47" t="s">
        <v>15</v>
      </c>
      <c r="E7" s="47"/>
    </row>
    <row r="8" spans="1:11" x14ac:dyDescent="0.25">
      <c r="B8" s="46"/>
      <c r="C8" s="25"/>
      <c r="D8" s="25"/>
      <c r="E8" s="25"/>
    </row>
    <row r="9" spans="1:11" ht="15.75" x14ac:dyDescent="0.25">
      <c r="B9" s="52" t="s">
        <v>62</v>
      </c>
      <c r="C9" s="38" t="s">
        <v>63</v>
      </c>
      <c r="D9" s="38" t="s">
        <v>64</v>
      </c>
      <c r="E9" s="38" t="s">
        <v>65</v>
      </c>
    </row>
    <row r="10" spans="1:11" x14ac:dyDescent="0.25">
      <c r="B10" s="161" t="s">
        <v>66</v>
      </c>
      <c r="C10" s="162"/>
      <c r="D10" s="162"/>
      <c r="E10" s="163"/>
    </row>
    <row r="11" spans="1:11" ht="15.75" x14ac:dyDescent="0.25">
      <c r="B11" s="51" t="s">
        <v>71</v>
      </c>
      <c r="C11" s="133">
        <f>'Fuel Consuming Equipment'!D36+'Fuel Consuming Equipment'!D37+'Fuel Consuming Equipment'!D38</f>
        <v>3.6224460000000002E-6</v>
      </c>
      <c r="D11" s="133">
        <f>'Electricity Data '!O28+('Electricity Data '!O28*'Emission &amp; Conversion Factors '!D11)</f>
        <v>0</v>
      </c>
      <c r="E11" s="88"/>
    </row>
    <row r="12" spans="1:11" x14ac:dyDescent="0.25">
      <c r="B12" s="161" t="s">
        <v>67</v>
      </c>
      <c r="C12" s="162"/>
      <c r="D12" s="162"/>
      <c r="E12" s="163"/>
      <c r="K12" s="60"/>
    </row>
    <row r="13" spans="1:11" ht="31.5" x14ac:dyDescent="0.25">
      <c r="B13" s="48" t="s">
        <v>107</v>
      </c>
      <c r="C13" s="133">
        <f>'Transportation Data'!F17+'Transportation Data'!E17</f>
        <v>4.1464800000000002E-7</v>
      </c>
      <c r="D13" s="133"/>
      <c r="E13" s="133"/>
      <c r="K13" s="60"/>
    </row>
    <row r="14" spans="1:11" ht="31.5" x14ac:dyDescent="0.25">
      <c r="B14" s="51" t="s">
        <v>108</v>
      </c>
      <c r="C14" s="133"/>
      <c r="D14" s="133"/>
      <c r="E14" s="133">
        <f>'Transportation Data'!L17+'Transportation Data'!K17</f>
        <v>4.1464800000000002E-7</v>
      </c>
      <c r="K14" s="60"/>
    </row>
    <row r="15" spans="1:11" ht="15.75" x14ac:dyDescent="0.25">
      <c r="B15" s="51" t="s">
        <v>109</v>
      </c>
      <c r="C15" s="133"/>
      <c r="D15" s="133"/>
      <c r="E15" s="133">
        <f>'Transportation Data'!R12</f>
        <v>0</v>
      </c>
      <c r="K15" s="60"/>
    </row>
    <row r="16" spans="1:11" ht="15.75" x14ac:dyDescent="0.25">
      <c r="B16" s="91"/>
      <c r="C16" s="92"/>
      <c r="D16" s="92"/>
      <c r="E16" s="93"/>
      <c r="K16" s="60"/>
    </row>
    <row r="17" spans="2:31" x14ac:dyDescent="0.25">
      <c r="B17" s="161" t="s">
        <v>68</v>
      </c>
      <c r="C17" s="162"/>
      <c r="D17" s="162"/>
      <c r="E17" s="163"/>
    </row>
    <row r="18" spans="2:31" ht="15.75" x14ac:dyDescent="0.25">
      <c r="B18" s="132" t="s">
        <v>217</v>
      </c>
      <c r="C18" s="134">
        <f>'Waste water treatment'!C9:N9</f>
        <v>0</v>
      </c>
      <c r="D18" s="132"/>
      <c r="E18" s="134"/>
    </row>
    <row r="19" spans="2:31" ht="15.75" x14ac:dyDescent="0.25">
      <c r="B19" s="132" t="s">
        <v>216</v>
      </c>
      <c r="C19" s="134"/>
      <c r="D19" s="132"/>
      <c r="E19" s="134">
        <f>'Waste water treatment'!C18:N18</f>
        <v>0</v>
      </c>
    </row>
    <row r="20" spans="2:31" x14ac:dyDescent="0.25">
      <c r="B20" s="161" t="s">
        <v>69</v>
      </c>
      <c r="C20" s="162"/>
      <c r="D20" s="162"/>
      <c r="E20" s="163"/>
    </row>
    <row r="21" spans="2:31" ht="16.5" thickBot="1" x14ac:dyDescent="0.3">
      <c r="B21" s="48" t="s">
        <v>85</v>
      </c>
      <c r="C21" s="10">
        <f>'Refrigerant Emissions'!C10:N10</f>
        <v>0</v>
      </c>
      <c r="D21" s="10"/>
      <c r="E21" s="10"/>
    </row>
    <row r="22" spans="2:31" ht="18.75" thickBot="1" x14ac:dyDescent="0.3">
      <c r="B22" s="161" t="s">
        <v>70</v>
      </c>
      <c r="C22" s="162"/>
      <c r="D22" s="162"/>
      <c r="E22" s="163"/>
      <c r="AD22" s="63"/>
      <c r="AE22" s="63"/>
    </row>
    <row r="23" spans="2:31" ht="32.25" thickBot="1" x14ac:dyDescent="0.3">
      <c r="B23" s="48" t="s">
        <v>81</v>
      </c>
      <c r="C23" s="135"/>
      <c r="D23" s="135"/>
      <c r="E23" s="136">
        <f>'Water data'!E16</f>
        <v>0</v>
      </c>
      <c r="AD23" s="63"/>
      <c r="AE23" s="63"/>
    </row>
    <row r="24" spans="2:31" ht="18.75" thickBot="1" x14ac:dyDescent="0.3">
      <c r="G24" s="2"/>
      <c r="H24" s="2"/>
      <c r="I24" s="2"/>
      <c r="J24" s="2"/>
      <c r="K24" s="2"/>
      <c r="L24" s="2"/>
      <c r="M24" s="2"/>
      <c r="N24" s="2"/>
      <c r="O24" s="2"/>
      <c r="AD24" s="63"/>
      <c r="AE24" s="63"/>
    </row>
    <row r="26" spans="2:31" x14ac:dyDescent="0.25">
      <c r="E26" s="16"/>
      <c r="G26" s="2"/>
    </row>
    <row r="29" spans="2:31" x14ac:dyDescent="0.25">
      <c r="G29" s="2"/>
    </row>
    <row r="30" spans="2:31" x14ac:dyDescent="0.25">
      <c r="G30" s="2"/>
    </row>
    <row r="31" spans="2:31" x14ac:dyDescent="0.25">
      <c r="G31" s="2"/>
      <c r="Q31" s="78"/>
      <c r="R31" s="79"/>
    </row>
    <row r="32" spans="2:31" x14ac:dyDescent="0.25">
      <c r="G32" s="2"/>
      <c r="Q32" s="78"/>
      <c r="R32" s="79"/>
    </row>
    <row r="33" spans="7:21" x14ac:dyDescent="0.25">
      <c r="G33" s="2"/>
      <c r="Q33" s="78"/>
      <c r="R33" s="79"/>
    </row>
    <row r="34" spans="7:21" x14ac:dyDescent="0.25">
      <c r="G34" s="2"/>
      <c r="Q34" s="78"/>
      <c r="R34" s="79"/>
    </row>
    <row r="35" spans="7:21" x14ac:dyDescent="0.25">
      <c r="G35" s="2"/>
      <c r="Q35" s="78"/>
      <c r="R35" s="79"/>
    </row>
    <row r="36" spans="7:21" x14ac:dyDescent="0.25">
      <c r="G36" s="2"/>
      <c r="Q36" s="78"/>
      <c r="U36" s="78"/>
    </row>
    <row r="37" spans="7:21" x14ac:dyDescent="0.25">
      <c r="G37" s="2"/>
      <c r="U37" s="78"/>
    </row>
    <row r="38" spans="7:21" x14ac:dyDescent="0.25">
      <c r="G38" s="2"/>
      <c r="U38" s="78"/>
    </row>
    <row r="39" spans="7:21" x14ac:dyDescent="0.25">
      <c r="G39" s="2"/>
      <c r="U39" s="78"/>
    </row>
    <row r="40" spans="7:21" x14ac:dyDescent="0.25">
      <c r="G40" s="2"/>
      <c r="U40" s="78"/>
    </row>
    <row r="41" spans="7:21" x14ac:dyDescent="0.25">
      <c r="G41" s="2"/>
    </row>
    <row r="42" spans="7:21" x14ac:dyDescent="0.25">
      <c r="G42" s="2"/>
    </row>
  </sheetData>
  <mergeCells count="5">
    <mergeCell ref="B22:E22"/>
    <mergeCell ref="B10:E10"/>
    <mergeCell ref="B12:E12"/>
    <mergeCell ref="B17:E17"/>
    <mergeCell ref="B20:E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7"/>
  <sheetViews>
    <sheetView topLeftCell="C1" zoomScale="96" zoomScaleNormal="96" workbookViewId="0">
      <selection activeCell="C3" sqref="C3:N3"/>
    </sheetView>
  </sheetViews>
  <sheetFormatPr defaultRowHeight="15" x14ac:dyDescent="0.25"/>
  <cols>
    <col min="1" max="1" width="7.5703125" style="1" customWidth="1"/>
    <col min="2" max="2" width="33" bestFit="1" customWidth="1"/>
    <col min="3" max="3" width="17.28515625" customWidth="1"/>
    <col min="4" max="4" width="18.42578125" customWidth="1"/>
    <col min="5" max="5" width="14.85546875" customWidth="1"/>
    <col min="6" max="13" width="12.7109375" customWidth="1"/>
    <col min="14" max="14" width="16" customWidth="1"/>
    <col min="15" max="15" width="14.85546875" customWidth="1"/>
    <col min="16" max="44" width="9.140625" style="1"/>
  </cols>
  <sheetData>
    <row r="1" spans="1:15" s="1" customFormat="1" ht="19.5" customHeight="1" x14ac:dyDescent="0.25">
      <c r="A1" s="81"/>
    </row>
    <row r="2" spans="1:15" ht="15.75" x14ac:dyDescent="0.25">
      <c r="B2" s="38" t="s">
        <v>161</v>
      </c>
      <c r="C2" s="52" t="s">
        <v>1</v>
      </c>
      <c r="D2" s="52" t="s">
        <v>2</v>
      </c>
      <c r="E2" s="52" t="s">
        <v>3</v>
      </c>
      <c r="F2" s="52" t="s">
        <v>4</v>
      </c>
      <c r="G2" s="52" t="s">
        <v>5</v>
      </c>
      <c r="H2" s="52" t="s">
        <v>6</v>
      </c>
      <c r="I2" s="52" t="s">
        <v>7</v>
      </c>
      <c r="J2" s="52" t="s">
        <v>8</v>
      </c>
      <c r="K2" s="52" t="s">
        <v>9</v>
      </c>
      <c r="L2" s="52" t="s">
        <v>10</v>
      </c>
      <c r="M2" s="52" t="s">
        <v>11</v>
      </c>
      <c r="N2" s="52" t="s">
        <v>12</v>
      </c>
      <c r="O2" s="52" t="s">
        <v>14</v>
      </c>
    </row>
    <row r="3" spans="1:15" x14ac:dyDescent="0.25">
      <c r="B3" s="4" t="s">
        <v>119</v>
      </c>
      <c r="C3" s="20"/>
      <c r="D3" s="20"/>
      <c r="E3" s="20"/>
      <c r="F3" s="20"/>
      <c r="G3" s="20"/>
      <c r="H3" s="20"/>
      <c r="I3" s="20"/>
      <c r="J3" s="20"/>
      <c r="K3" s="20"/>
      <c r="L3" s="20"/>
      <c r="M3" s="20"/>
      <c r="N3" s="20"/>
      <c r="O3" s="20">
        <f>SUM(C3:N3)</f>
        <v>0</v>
      </c>
    </row>
    <row r="4" spans="1:15" x14ac:dyDescent="0.25">
      <c r="B4" s="4" t="s">
        <v>120</v>
      </c>
      <c r="C4" s="20"/>
      <c r="D4" s="20"/>
      <c r="E4" s="20"/>
      <c r="F4" s="20"/>
      <c r="G4" s="20"/>
      <c r="H4" s="20"/>
      <c r="I4" s="20"/>
      <c r="J4" s="20"/>
      <c r="K4" s="20"/>
      <c r="L4" s="20"/>
      <c r="M4" s="20"/>
      <c r="N4" s="20"/>
      <c r="O4" s="20">
        <f t="shared" ref="O4:O23" si="0">SUM(C4:N4)</f>
        <v>0</v>
      </c>
    </row>
    <row r="5" spans="1:15" x14ac:dyDescent="0.25">
      <c r="B5" s="4" t="s">
        <v>121</v>
      </c>
      <c r="C5" s="20"/>
      <c r="D5" s="13"/>
      <c r="E5" s="13"/>
      <c r="F5" s="13"/>
      <c r="G5" s="13"/>
      <c r="H5" s="13"/>
      <c r="I5" s="13"/>
      <c r="J5" s="13"/>
      <c r="K5" s="13"/>
      <c r="L5" s="13"/>
      <c r="M5" s="13"/>
      <c r="N5" s="13"/>
      <c r="O5" s="20">
        <f t="shared" si="0"/>
        <v>0</v>
      </c>
    </row>
    <row r="6" spans="1:15" s="1" customFormat="1" x14ac:dyDescent="0.25">
      <c r="B6" s="4" t="s">
        <v>122</v>
      </c>
      <c r="C6" s="20"/>
      <c r="D6" s="13"/>
      <c r="E6" s="13"/>
      <c r="F6" s="13"/>
      <c r="G6" s="13"/>
      <c r="H6" s="13"/>
      <c r="I6" s="13"/>
      <c r="J6" s="13"/>
      <c r="K6" s="13"/>
      <c r="L6" s="13"/>
      <c r="M6" s="13"/>
      <c r="N6" s="13"/>
      <c r="O6" s="20">
        <f t="shared" si="0"/>
        <v>0</v>
      </c>
    </row>
    <row r="7" spans="1:15" s="1" customFormat="1" x14ac:dyDescent="0.25">
      <c r="B7" s="4" t="s">
        <v>123</v>
      </c>
      <c r="C7" s="20"/>
      <c r="D7" s="13"/>
      <c r="E7" s="13"/>
      <c r="F7" s="13"/>
      <c r="G7" s="13"/>
      <c r="H7" s="13"/>
      <c r="I7" s="13"/>
      <c r="J7" s="13"/>
      <c r="K7" s="13"/>
      <c r="L7" s="13"/>
      <c r="M7" s="13"/>
      <c r="N7" s="13"/>
      <c r="O7" s="20">
        <f t="shared" si="0"/>
        <v>0</v>
      </c>
    </row>
    <row r="8" spans="1:15" s="1" customFormat="1" x14ac:dyDescent="0.25">
      <c r="B8" s="4" t="s">
        <v>124</v>
      </c>
      <c r="C8" s="20"/>
      <c r="D8" s="13"/>
      <c r="E8" s="13"/>
      <c r="F8" s="13"/>
      <c r="G8" s="13"/>
      <c r="H8" s="13"/>
      <c r="I8" s="13"/>
      <c r="J8" s="13"/>
      <c r="K8" s="13"/>
      <c r="L8" s="13"/>
      <c r="M8" s="13"/>
      <c r="N8" s="13"/>
      <c r="O8" s="20">
        <f t="shared" si="0"/>
        <v>0</v>
      </c>
    </row>
    <row r="9" spans="1:15" s="1" customFormat="1" x14ac:dyDescent="0.25">
      <c r="B9" s="4" t="s">
        <v>125</v>
      </c>
      <c r="C9" s="20"/>
      <c r="D9" s="13"/>
      <c r="E9" s="13"/>
      <c r="F9" s="13"/>
      <c r="G9" s="13"/>
      <c r="H9" s="13"/>
      <c r="I9" s="13"/>
      <c r="J9" s="13"/>
      <c r="K9" s="13"/>
      <c r="L9" s="13"/>
      <c r="M9" s="13"/>
      <c r="N9" s="13"/>
      <c r="O9" s="20">
        <f t="shared" si="0"/>
        <v>0</v>
      </c>
    </row>
    <row r="10" spans="1:15" s="1" customFormat="1" x14ac:dyDescent="0.25">
      <c r="B10" s="4" t="s">
        <v>126</v>
      </c>
      <c r="C10" s="20"/>
      <c r="D10" s="13"/>
      <c r="E10" s="13"/>
      <c r="F10" s="13"/>
      <c r="G10" s="13"/>
      <c r="H10" s="13"/>
      <c r="I10" s="13"/>
      <c r="J10" s="13"/>
      <c r="K10" s="13"/>
      <c r="L10" s="13"/>
      <c r="M10" s="13"/>
      <c r="N10" s="13"/>
      <c r="O10" s="20">
        <f t="shared" si="0"/>
        <v>0</v>
      </c>
    </row>
    <row r="11" spans="1:15" s="1" customFormat="1" x14ac:dyDescent="0.25">
      <c r="B11" s="4" t="s">
        <v>127</v>
      </c>
      <c r="C11" s="20"/>
      <c r="D11" s="13"/>
      <c r="E11" s="13"/>
      <c r="F11" s="13"/>
      <c r="G11" s="13"/>
      <c r="H11" s="13"/>
      <c r="I11" s="13"/>
      <c r="J11" s="13"/>
      <c r="K11" s="13"/>
      <c r="L11" s="13"/>
      <c r="M11" s="13"/>
      <c r="N11" s="13"/>
      <c r="O11" s="20">
        <f t="shared" si="0"/>
        <v>0</v>
      </c>
    </row>
    <row r="12" spans="1:15" s="1" customFormat="1" x14ac:dyDescent="0.25">
      <c r="B12" s="4" t="s">
        <v>128</v>
      </c>
      <c r="C12" s="20"/>
      <c r="D12" s="13"/>
      <c r="E12" s="13"/>
      <c r="F12" s="13"/>
      <c r="G12" s="13"/>
      <c r="H12" s="13"/>
      <c r="I12" s="13"/>
      <c r="J12" s="13"/>
      <c r="K12" s="13"/>
      <c r="L12" s="13"/>
      <c r="M12" s="13"/>
      <c r="N12" s="13"/>
      <c r="O12" s="20">
        <f t="shared" si="0"/>
        <v>0</v>
      </c>
    </row>
    <row r="13" spans="1:15" s="1" customFormat="1" x14ac:dyDescent="0.25">
      <c r="B13" s="4" t="s">
        <v>129</v>
      </c>
      <c r="C13" s="20"/>
      <c r="D13" s="13"/>
      <c r="E13" s="13"/>
      <c r="F13" s="13"/>
      <c r="G13" s="13"/>
      <c r="H13" s="13"/>
      <c r="I13" s="13"/>
      <c r="J13" s="13"/>
      <c r="K13" s="13"/>
      <c r="L13" s="13"/>
      <c r="M13" s="13"/>
      <c r="N13" s="13"/>
      <c r="O13" s="20">
        <f t="shared" si="0"/>
        <v>0</v>
      </c>
    </row>
    <row r="14" spans="1:15" s="1" customFormat="1" x14ac:dyDescent="0.25">
      <c r="B14" s="4" t="s">
        <v>130</v>
      </c>
      <c r="C14" s="20"/>
      <c r="D14" s="13"/>
      <c r="E14" s="13"/>
      <c r="F14" s="13"/>
      <c r="G14" s="13"/>
      <c r="H14" s="13"/>
      <c r="I14" s="13"/>
      <c r="J14" s="13"/>
      <c r="K14" s="13"/>
      <c r="L14" s="13"/>
      <c r="M14" s="13"/>
      <c r="N14" s="13"/>
      <c r="O14" s="20">
        <f t="shared" si="0"/>
        <v>0</v>
      </c>
    </row>
    <row r="15" spans="1:15" s="1" customFormat="1" x14ac:dyDescent="0.25">
      <c r="B15" s="4" t="s">
        <v>131</v>
      </c>
      <c r="C15" s="20"/>
      <c r="D15" s="13"/>
      <c r="E15" s="13"/>
      <c r="F15" s="13"/>
      <c r="G15" s="13"/>
      <c r="H15" s="13"/>
      <c r="I15" s="13"/>
      <c r="J15" s="13"/>
      <c r="K15" s="13"/>
      <c r="L15" s="13"/>
      <c r="M15" s="13"/>
      <c r="N15" s="13"/>
      <c r="O15" s="20">
        <f t="shared" si="0"/>
        <v>0</v>
      </c>
    </row>
    <row r="16" spans="1:15" s="1" customFormat="1" x14ac:dyDescent="0.25">
      <c r="B16" s="4" t="s">
        <v>132</v>
      </c>
      <c r="C16" s="20"/>
      <c r="D16" s="13"/>
      <c r="E16" s="13"/>
      <c r="F16" s="13"/>
      <c r="G16" s="13"/>
      <c r="H16" s="13"/>
      <c r="I16" s="13"/>
      <c r="J16" s="13"/>
      <c r="K16" s="13"/>
      <c r="L16" s="13"/>
      <c r="M16" s="13"/>
      <c r="N16" s="13"/>
      <c r="O16" s="20">
        <f t="shared" si="0"/>
        <v>0</v>
      </c>
    </row>
    <row r="17" spans="2:15" s="1" customFormat="1" x14ac:dyDescent="0.25">
      <c r="B17" s="4" t="s">
        <v>133</v>
      </c>
      <c r="C17" s="20"/>
      <c r="D17" s="13"/>
      <c r="E17" s="13"/>
      <c r="F17" s="13"/>
      <c r="G17" s="13"/>
      <c r="H17" s="13"/>
      <c r="I17" s="13"/>
      <c r="J17" s="13"/>
      <c r="K17" s="13"/>
      <c r="L17" s="13"/>
      <c r="M17" s="13"/>
      <c r="N17" s="13"/>
      <c r="O17" s="20">
        <f t="shared" si="0"/>
        <v>0</v>
      </c>
    </row>
    <row r="18" spans="2:15" s="1" customFormat="1" x14ac:dyDescent="0.25">
      <c r="B18" s="4" t="s">
        <v>134</v>
      </c>
      <c r="C18" s="20"/>
      <c r="D18" s="13"/>
      <c r="E18" s="13"/>
      <c r="F18" s="13"/>
      <c r="G18" s="13"/>
      <c r="H18" s="13"/>
      <c r="I18" s="13"/>
      <c r="J18" s="13"/>
      <c r="K18" s="13"/>
      <c r="L18" s="13"/>
      <c r="M18" s="13"/>
      <c r="N18" s="13"/>
      <c r="O18" s="20">
        <f t="shared" si="0"/>
        <v>0</v>
      </c>
    </row>
    <row r="19" spans="2:15" s="1" customFormat="1" x14ac:dyDescent="0.25">
      <c r="B19" s="4" t="s">
        <v>135</v>
      </c>
      <c r="C19" s="20"/>
      <c r="D19" s="13"/>
      <c r="E19" s="13"/>
      <c r="F19" s="13"/>
      <c r="G19" s="13"/>
      <c r="H19" s="13"/>
      <c r="I19" s="13"/>
      <c r="J19" s="13"/>
      <c r="K19" s="13"/>
      <c r="L19" s="13"/>
      <c r="M19" s="13"/>
      <c r="N19" s="13"/>
      <c r="O19" s="20">
        <f t="shared" si="0"/>
        <v>0</v>
      </c>
    </row>
    <row r="20" spans="2:15" s="1" customFormat="1" x14ac:dyDescent="0.25">
      <c r="B20" s="4" t="s">
        <v>136</v>
      </c>
      <c r="C20" s="20"/>
      <c r="D20" s="13"/>
      <c r="E20" s="13"/>
      <c r="F20" s="13"/>
      <c r="G20" s="13"/>
      <c r="H20" s="13"/>
      <c r="I20" s="13"/>
      <c r="J20" s="13"/>
      <c r="K20" s="13"/>
      <c r="L20" s="13"/>
      <c r="M20" s="13"/>
      <c r="N20" s="13"/>
      <c r="O20" s="20">
        <f t="shared" si="0"/>
        <v>0</v>
      </c>
    </row>
    <row r="21" spans="2:15" s="1" customFormat="1" x14ac:dyDescent="0.25">
      <c r="B21" s="4" t="s">
        <v>137</v>
      </c>
      <c r="C21" s="20"/>
      <c r="D21" s="13"/>
      <c r="E21" s="13"/>
      <c r="F21" s="13"/>
      <c r="G21" s="13"/>
      <c r="H21" s="13"/>
      <c r="I21" s="13"/>
      <c r="J21" s="13"/>
      <c r="K21" s="13"/>
      <c r="L21" s="13"/>
      <c r="M21" s="13"/>
      <c r="N21" s="13"/>
      <c r="O21" s="20">
        <f t="shared" si="0"/>
        <v>0</v>
      </c>
    </row>
    <row r="22" spans="2:15" s="1" customFormat="1" x14ac:dyDescent="0.25">
      <c r="B22" s="4" t="s">
        <v>138</v>
      </c>
      <c r="C22" s="20"/>
      <c r="D22" s="13"/>
      <c r="E22" s="13"/>
      <c r="F22" s="13"/>
      <c r="G22" s="13"/>
      <c r="H22" s="13"/>
      <c r="I22" s="13"/>
      <c r="J22" s="13"/>
      <c r="K22" s="13"/>
      <c r="L22" s="13"/>
      <c r="M22" s="13"/>
      <c r="N22" s="13"/>
      <c r="O22" s="20">
        <f t="shared" si="0"/>
        <v>0</v>
      </c>
    </row>
    <row r="23" spans="2:15" s="1" customFormat="1" x14ac:dyDescent="0.25">
      <c r="B23" s="4" t="s">
        <v>138</v>
      </c>
      <c r="C23" s="20"/>
      <c r="D23" s="13"/>
      <c r="E23" s="13"/>
      <c r="F23" s="13"/>
      <c r="G23" s="13"/>
      <c r="H23" s="13"/>
      <c r="I23" s="13"/>
      <c r="J23" s="13"/>
      <c r="K23" s="13"/>
      <c r="L23" s="13"/>
      <c r="M23" s="13"/>
      <c r="N23" s="13"/>
      <c r="O23" s="20">
        <f t="shared" si="0"/>
        <v>0</v>
      </c>
    </row>
    <row r="24" spans="2:15" s="1" customFormat="1" x14ac:dyDescent="0.25"/>
    <row r="25" spans="2:15" s="1" customFormat="1" ht="15.75" x14ac:dyDescent="0.25">
      <c r="B25" s="38" t="s">
        <v>0</v>
      </c>
      <c r="C25" s="38" t="s">
        <v>1</v>
      </c>
      <c r="D25" s="38" t="s">
        <v>2</v>
      </c>
      <c r="E25" s="38" t="s">
        <v>3</v>
      </c>
      <c r="F25" s="38" t="s">
        <v>4</v>
      </c>
      <c r="G25" s="38" t="s">
        <v>5</v>
      </c>
      <c r="H25" s="38" t="s">
        <v>6</v>
      </c>
      <c r="I25" s="38" t="s">
        <v>7</v>
      </c>
      <c r="J25" s="38" t="s">
        <v>8</v>
      </c>
      <c r="K25" s="38" t="s">
        <v>9</v>
      </c>
      <c r="L25" s="38" t="s">
        <v>10</v>
      </c>
      <c r="M25" s="38" t="s">
        <v>11</v>
      </c>
      <c r="N25" s="38" t="s">
        <v>12</v>
      </c>
      <c r="O25" s="38" t="s">
        <v>14</v>
      </c>
    </row>
    <row r="26" spans="2:15" s="1" customFormat="1" x14ac:dyDescent="0.25">
      <c r="B26" s="4" t="s">
        <v>37</v>
      </c>
      <c r="C26" s="20">
        <f>SUM(C3:C23)</f>
        <v>0</v>
      </c>
      <c r="D26" s="20">
        <f t="shared" ref="D26:O26" si="1">SUM(D3:D23)</f>
        <v>0</v>
      </c>
      <c r="E26" s="20">
        <f t="shared" si="1"/>
        <v>0</v>
      </c>
      <c r="F26" s="20">
        <f t="shared" si="1"/>
        <v>0</v>
      </c>
      <c r="G26" s="20">
        <f t="shared" si="1"/>
        <v>0</v>
      </c>
      <c r="H26" s="20">
        <f t="shared" si="1"/>
        <v>0</v>
      </c>
      <c r="I26" s="20">
        <f t="shared" si="1"/>
        <v>0</v>
      </c>
      <c r="J26" s="20">
        <f t="shared" si="1"/>
        <v>0</v>
      </c>
      <c r="K26" s="20">
        <f t="shared" si="1"/>
        <v>0</v>
      </c>
      <c r="L26" s="20">
        <f t="shared" si="1"/>
        <v>0</v>
      </c>
      <c r="M26" s="20">
        <f t="shared" si="1"/>
        <v>0</v>
      </c>
      <c r="N26" s="20">
        <f t="shared" si="1"/>
        <v>0</v>
      </c>
      <c r="O26" s="20">
        <f t="shared" si="1"/>
        <v>0</v>
      </c>
    </row>
    <row r="27" spans="2:15" s="1" customFormat="1" x14ac:dyDescent="0.25">
      <c r="B27" s="4" t="s">
        <v>38</v>
      </c>
      <c r="C27" s="4">
        <f>'Electricity Data '!C26*'Emission &amp; Conversion Factors '!D19</f>
        <v>0</v>
      </c>
      <c r="D27" s="21">
        <f>D26*'Emission &amp; Conversion Factors '!D19</f>
        <v>0</v>
      </c>
      <c r="E27" s="21">
        <f>E26*'Emission &amp; Conversion Factors '!D19</f>
        <v>0</v>
      </c>
      <c r="F27" s="21">
        <f>F26*'Emission &amp; Conversion Factors '!D19</f>
        <v>0</v>
      </c>
      <c r="G27" s="21">
        <f>G26*'Emission &amp; Conversion Factors '!D19</f>
        <v>0</v>
      </c>
      <c r="H27" s="21">
        <f>H26*'Emission &amp; Conversion Factors '!D19</f>
        <v>0</v>
      </c>
      <c r="I27" s="21">
        <f>I26*'Emission &amp; Conversion Factors '!D19</f>
        <v>0</v>
      </c>
      <c r="J27" s="21">
        <f>J26*'Emission &amp; Conversion Factors '!D19</f>
        <v>0</v>
      </c>
      <c r="K27" s="21">
        <f>K26*'Emission &amp; Conversion Factors '!D19</f>
        <v>0</v>
      </c>
      <c r="L27" s="21">
        <f>L26*'Emission &amp; Conversion Factors '!D19</f>
        <v>0</v>
      </c>
      <c r="M27" s="21">
        <f>M26*'Emission &amp; Conversion Factors '!D19</f>
        <v>0</v>
      </c>
      <c r="N27" s="21">
        <f>N26*'Emission &amp; Conversion Factors '!D19</f>
        <v>0</v>
      </c>
      <c r="O27" s="21">
        <f>O26*'Emission &amp; Conversion Factors '!D19</f>
        <v>0</v>
      </c>
    </row>
    <row r="28" spans="2:15" s="1" customFormat="1" x14ac:dyDescent="0.25">
      <c r="B28" s="22" t="s">
        <v>39</v>
      </c>
      <c r="C28" s="4">
        <f>C27*'Emission &amp; Conversion Factors '!D5</f>
        <v>0</v>
      </c>
      <c r="D28" s="21">
        <f>D27*'Emission &amp; Conversion Factors '!D5</f>
        <v>0</v>
      </c>
      <c r="E28" s="21">
        <f>E27*'Emission &amp; Conversion Factors '!D5</f>
        <v>0</v>
      </c>
      <c r="F28" s="21">
        <f>F27*'Emission &amp; Conversion Factors '!D5</f>
        <v>0</v>
      </c>
      <c r="G28" s="21">
        <f>G27*'Emission &amp; Conversion Factors '!D5</f>
        <v>0</v>
      </c>
      <c r="H28" s="21">
        <f>H27*'Emission &amp; Conversion Factors '!D5</f>
        <v>0</v>
      </c>
      <c r="I28" s="21">
        <f>I27*'Emission &amp; Conversion Factors '!D5</f>
        <v>0</v>
      </c>
      <c r="J28" s="21">
        <f>J27*'Emission &amp; Conversion Factors '!D5</f>
        <v>0</v>
      </c>
      <c r="K28" s="21">
        <f>K27*'Emission &amp; Conversion Factors '!D5</f>
        <v>0</v>
      </c>
      <c r="L28" s="21">
        <f>L27*'Emission &amp; Conversion Factors '!D5</f>
        <v>0</v>
      </c>
      <c r="M28" s="21">
        <f>M27*'Emission &amp; Conversion Factors '!D5</f>
        <v>0</v>
      </c>
      <c r="N28" s="21">
        <f>N27*'Emission &amp; Conversion Factors '!D5</f>
        <v>0</v>
      </c>
      <c r="O28" s="21">
        <f>O27*'Emission &amp; Conversion Factors '!D5</f>
        <v>0</v>
      </c>
    </row>
    <row r="29" spans="2:15" s="1" customFormat="1" x14ac:dyDescent="0.25"/>
    <row r="30" spans="2:15" s="1" customFormat="1" x14ac:dyDescent="0.25"/>
    <row r="31" spans="2:15" s="1" customFormat="1" x14ac:dyDescent="0.25"/>
    <row r="32" spans="2:1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44"/>
  <sheetViews>
    <sheetView showGridLines="0" topLeftCell="N25" zoomScale="93" zoomScaleNormal="93" workbookViewId="0">
      <selection activeCell="M18" sqref="M18"/>
    </sheetView>
  </sheetViews>
  <sheetFormatPr defaultColWidth="9.140625" defaultRowHeight="15" x14ac:dyDescent="0.25"/>
  <cols>
    <col min="1" max="1" width="6.42578125" style="2" customWidth="1"/>
    <col min="2" max="2" width="24.5703125" style="2" customWidth="1"/>
    <col min="3" max="3" width="17.5703125" style="2" customWidth="1"/>
    <col min="4" max="4" width="17" style="6" customWidth="1"/>
    <col min="5" max="5" width="15.140625" style="2" customWidth="1"/>
    <col min="6" max="6" width="26.140625" style="2" customWidth="1"/>
    <col min="7" max="8" width="13.7109375" style="2" customWidth="1"/>
    <col min="9" max="9" width="13.140625" style="2" customWidth="1"/>
    <col min="10" max="10" width="26.7109375" style="2" customWidth="1"/>
    <col min="11" max="11" width="17.7109375" style="2" customWidth="1"/>
    <col min="12" max="12" width="16.7109375" style="2" customWidth="1"/>
    <col min="13" max="13" width="17.42578125" style="2" customWidth="1"/>
    <col min="14" max="14" width="18.85546875" style="2" customWidth="1"/>
    <col min="15" max="15" width="19.7109375" style="2" customWidth="1"/>
    <col min="16" max="16" width="22.28515625" style="2" customWidth="1"/>
    <col min="17" max="17" width="19.85546875" style="2" customWidth="1"/>
    <col min="18" max="18" width="19.140625" style="2" customWidth="1"/>
    <col min="19" max="19" width="15.140625" style="2" customWidth="1"/>
    <col min="20" max="20" width="18.5703125" style="2" customWidth="1"/>
    <col min="21" max="21" width="16.7109375" style="2" customWidth="1"/>
    <col min="22" max="24" width="16.28515625" style="2" customWidth="1"/>
    <col min="25" max="16384" width="9.140625" style="2"/>
  </cols>
  <sheetData>
    <row r="2" spans="1:24" ht="21.75" customHeight="1" x14ac:dyDescent="0.25">
      <c r="A2" s="84"/>
    </row>
    <row r="3" spans="1:24" ht="27" customHeight="1" x14ac:dyDescent="0.25">
      <c r="B3" s="165" t="s">
        <v>110</v>
      </c>
      <c r="C3" s="168"/>
      <c r="D3" s="168"/>
      <c r="E3" s="168"/>
      <c r="F3" s="168"/>
      <c r="G3" s="168"/>
      <c r="H3" s="168"/>
      <c r="J3" s="118" t="s">
        <v>112</v>
      </c>
      <c r="K3" s="119"/>
      <c r="L3" s="119"/>
      <c r="M3" s="119"/>
      <c r="N3" s="102"/>
      <c r="O3" s="102"/>
      <c r="P3" s="102"/>
      <c r="R3" s="118" t="s">
        <v>118</v>
      </c>
      <c r="S3" s="119"/>
      <c r="T3" s="119"/>
      <c r="U3" s="119"/>
      <c r="V3" s="102"/>
      <c r="W3" s="102"/>
      <c r="X3" s="102"/>
    </row>
    <row r="4" spans="1:24" ht="64.5" customHeight="1" x14ac:dyDescent="0.25">
      <c r="B4" s="38" t="s">
        <v>162</v>
      </c>
      <c r="C4" s="38" t="s">
        <v>111</v>
      </c>
      <c r="D4" s="52" t="s">
        <v>13</v>
      </c>
      <c r="E4" s="52" t="s">
        <v>21</v>
      </c>
      <c r="F4" s="38" t="s">
        <v>145</v>
      </c>
      <c r="G4" s="38" t="s">
        <v>147</v>
      </c>
      <c r="H4" s="38" t="s">
        <v>146</v>
      </c>
      <c r="J4" s="38" t="s">
        <v>162</v>
      </c>
      <c r="K4" s="38" t="s">
        <v>111</v>
      </c>
      <c r="L4" s="52" t="s">
        <v>13</v>
      </c>
      <c r="M4" s="52" t="s">
        <v>21</v>
      </c>
      <c r="N4" s="38" t="s">
        <v>145</v>
      </c>
      <c r="O4" s="38" t="s">
        <v>147</v>
      </c>
      <c r="P4" s="38" t="s">
        <v>146</v>
      </c>
      <c r="R4" s="38" t="s">
        <v>162</v>
      </c>
      <c r="S4" s="38" t="s">
        <v>111</v>
      </c>
      <c r="T4" s="52" t="s">
        <v>13</v>
      </c>
      <c r="U4" s="52" t="s">
        <v>21</v>
      </c>
      <c r="V4" s="38" t="s">
        <v>145</v>
      </c>
      <c r="W4" s="38" t="s">
        <v>147</v>
      </c>
      <c r="X4" s="38" t="s">
        <v>146</v>
      </c>
    </row>
    <row r="5" spans="1:24" x14ac:dyDescent="0.25">
      <c r="B5" s="3" t="s">
        <v>1</v>
      </c>
      <c r="C5" s="10"/>
      <c r="D5" s="10"/>
      <c r="E5" s="10"/>
      <c r="F5" s="11">
        <f>C5*'Emission &amp; Conversion Factors '!$D$6</f>
        <v>0</v>
      </c>
      <c r="G5" s="11">
        <f>D5*'Emission &amp; Conversion Factors '!$D$7</f>
        <v>0</v>
      </c>
      <c r="H5" s="11">
        <f>E5*'Emission &amp; Conversion Factors '!$D$8</f>
        <v>0</v>
      </c>
      <c r="J5" s="3" t="s">
        <v>1</v>
      </c>
      <c r="K5" s="10"/>
      <c r="L5" s="12"/>
      <c r="M5" s="3"/>
      <c r="N5" s="11">
        <f>K5*'Emission &amp; Conversion Factors '!$D$6</f>
        <v>0</v>
      </c>
      <c r="O5" s="11">
        <f>L5*'Emission &amp; Conversion Factors '!$D$7</f>
        <v>0</v>
      </c>
      <c r="P5" s="11">
        <f>M5*'Emission &amp; Conversion Factors '!$D$8</f>
        <v>0</v>
      </c>
      <c r="R5" s="3" t="s">
        <v>1</v>
      </c>
      <c r="S5" s="10"/>
      <c r="T5" s="12"/>
      <c r="U5" s="3"/>
      <c r="V5" s="11">
        <f>S5*'Emission &amp; Conversion Factors '!D6+S5*'Emission &amp; Conversion Factors '!D55*'Emission &amp; Conversion Factors '!D50/1000+'Emission &amp; Conversion Factors '!D55*'Emission &amp; Conversion Factors '!D50/1000</f>
        <v>3.4554E-8</v>
      </c>
      <c r="W5" s="11">
        <f>T5*'Emission &amp; Conversion Factors '!D7+T5*'Emission &amp; Conversion Factors '!D56*'Emission &amp; Conversion Factors '!D51/1000+'Emission &amp; Conversion Factors '!D56*'Emission &amp; Conversion Factors '!D51/1000</f>
        <v>4.1237000000000001E-8</v>
      </c>
      <c r="X5" s="11">
        <f>U5*'Emission &amp; Conversion Factors '!D8+U5*'Emission &amp; Conversion Factors '!D57*'Emission &amp; Conversion Factors '!D52/1000+'Emission &amp; Conversion Factors '!D57*'Emission &amp; Conversion Factors '!D52/1000</f>
        <v>2.4832500000000004E-8</v>
      </c>
    </row>
    <row r="6" spans="1:24" x14ac:dyDescent="0.25">
      <c r="B6" s="3" t="s">
        <v>2</v>
      </c>
      <c r="C6" s="10"/>
      <c r="D6" s="10"/>
      <c r="E6" s="10"/>
      <c r="F6" s="11">
        <f>C6*'Emission &amp; Conversion Factors '!$D$6</f>
        <v>0</v>
      </c>
      <c r="G6" s="11">
        <f>D6*'Emission &amp; Conversion Factors '!$D$7</f>
        <v>0</v>
      </c>
      <c r="H6" s="11">
        <f>E6*'Emission &amp; Conversion Factors '!$D$8</f>
        <v>0</v>
      </c>
      <c r="J6" s="3" t="s">
        <v>2</v>
      </c>
      <c r="K6" s="10"/>
      <c r="L6" s="12"/>
      <c r="M6" s="3"/>
      <c r="N6" s="11">
        <f>K6*'Emission &amp; Conversion Factors '!$D$6</f>
        <v>0</v>
      </c>
      <c r="O6" s="11">
        <f>L6*'Emission &amp; Conversion Factors '!$D$7</f>
        <v>0</v>
      </c>
      <c r="P6" s="11">
        <f>M6*'Emission &amp; Conversion Factors '!$D$8</f>
        <v>0</v>
      </c>
      <c r="R6" s="3" t="s">
        <v>2</v>
      </c>
      <c r="S6" s="10"/>
      <c r="T6" s="12"/>
      <c r="U6" s="3"/>
      <c r="V6" s="11">
        <f>S6*'Emission &amp; Conversion Factors '!D6+S6*'Emission &amp; Conversion Factors '!D55*'Emission &amp; Conversion Factors '!D50/1000+'Emission &amp; Conversion Factors '!D55*'Emission &amp; Conversion Factors '!D50/1000</f>
        <v>3.4554E-8</v>
      </c>
      <c r="W6" s="11">
        <f>T6*'Emission &amp; Conversion Factors '!D7+T6*'Emission &amp; Conversion Factors '!D56*'Emission &amp; Conversion Factors '!D51/1000+'Emission &amp; Conversion Factors '!D56*'Emission &amp; Conversion Factors '!D51/1000</f>
        <v>4.1237000000000001E-8</v>
      </c>
      <c r="X6" s="11">
        <f>U6*'Emission &amp; Conversion Factors '!D8+U6*'Emission &amp; Conversion Factors '!D57*'Emission &amp; Conversion Factors '!D52/1000+'Emission &amp; Conversion Factors '!D57*'Emission &amp; Conversion Factors '!D52/1000</f>
        <v>2.4832500000000004E-8</v>
      </c>
    </row>
    <row r="7" spans="1:24" x14ac:dyDescent="0.25">
      <c r="B7" s="3" t="s">
        <v>3</v>
      </c>
      <c r="C7" s="10"/>
      <c r="D7" s="10"/>
      <c r="E7" s="10"/>
      <c r="F7" s="11">
        <f>C7*'Emission &amp; Conversion Factors '!$D$6</f>
        <v>0</v>
      </c>
      <c r="G7" s="11">
        <f>D7*'Emission &amp; Conversion Factors '!$D$7</f>
        <v>0</v>
      </c>
      <c r="H7" s="11">
        <f>E7*'Emission &amp; Conversion Factors '!$D$8</f>
        <v>0</v>
      </c>
      <c r="J7" s="3" t="s">
        <v>3</v>
      </c>
      <c r="K7" s="10"/>
      <c r="L7" s="12"/>
      <c r="M7" s="3"/>
      <c r="N7" s="11">
        <f>K7*'Emission &amp; Conversion Factors '!$D$6</f>
        <v>0</v>
      </c>
      <c r="O7" s="11">
        <f>L7*'Emission &amp; Conversion Factors '!$D$7</f>
        <v>0</v>
      </c>
      <c r="P7" s="11">
        <f>M7*'Emission &amp; Conversion Factors '!$D$8</f>
        <v>0</v>
      </c>
      <c r="R7" s="3" t="s">
        <v>3</v>
      </c>
      <c r="S7" s="10"/>
      <c r="T7" s="12"/>
      <c r="U7" s="3"/>
      <c r="V7" s="11">
        <f>S7*'Emission &amp; Conversion Factors '!D6+S7*'Emission &amp; Conversion Factors '!D55*'Emission &amp; Conversion Factors '!D50/1000+'Emission &amp; Conversion Factors '!D55*'Emission &amp; Conversion Factors '!D50/1000</f>
        <v>3.4554E-8</v>
      </c>
      <c r="W7" s="11">
        <f>T7*'Emission &amp; Conversion Factors '!D7+T7*'Emission &amp; Conversion Factors '!D56*'Emission &amp; Conversion Factors '!D51/1000+'Emission &amp; Conversion Factors '!D56*'Emission &amp; Conversion Factors '!D51/1000</f>
        <v>4.1237000000000001E-8</v>
      </c>
      <c r="X7" s="11">
        <f>U7*'Emission &amp; Conversion Factors '!D8+U7*'Emission &amp; Conversion Factors '!D57*'Emission &amp; Conversion Factors '!D52/1000+'Emission &amp; Conversion Factors '!D57*'Emission &amp; Conversion Factors '!D52/1000</f>
        <v>2.4832500000000004E-8</v>
      </c>
    </row>
    <row r="8" spans="1:24" x14ac:dyDescent="0.25">
      <c r="B8" s="3" t="s">
        <v>4</v>
      </c>
      <c r="C8" s="10"/>
      <c r="D8" s="10"/>
      <c r="E8" s="10"/>
      <c r="F8" s="11">
        <f>C8*'Emission &amp; Conversion Factors '!$D$6</f>
        <v>0</v>
      </c>
      <c r="G8" s="11">
        <f>D8*'Emission &amp; Conversion Factors '!$D$7</f>
        <v>0</v>
      </c>
      <c r="H8" s="11">
        <f>E8*'Emission &amp; Conversion Factors '!$D$8</f>
        <v>0</v>
      </c>
      <c r="J8" s="3" t="s">
        <v>4</v>
      </c>
      <c r="K8" s="10"/>
      <c r="L8" s="12"/>
      <c r="M8" s="3"/>
      <c r="N8" s="11">
        <f>K8*'Emission &amp; Conversion Factors '!$D$6</f>
        <v>0</v>
      </c>
      <c r="O8" s="11">
        <f>L8*'Emission &amp; Conversion Factors '!$D$7</f>
        <v>0</v>
      </c>
      <c r="P8" s="11">
        <f>M8*'Emission &amp; Conversion Factors '!$D$8</f>
        <v>0</v>
      </c>
      <c r="R8" s="3" t="s">
        <v>4</v>
      </c>
      <c r="S8" s="10"/>
      <c r="T8" s="12"/>
      <c r="U8" s="3"/>
      <c r="V8" s="11">
        <f>S8*'Emission &amp; Conversion Factors '!D6+S8*'Emission &amp; Conversion Factors '!D55*'Emission &amp; Conversion Factors '!D50/1000+'Emission &amp; Conversion Factors '!D55*'Emission &amp; Conversion Factors '!D50/1000</f>
        <v>3.4554E-8</v>
      </c>
      <c r="W8" s="11">
        <f>T8*'Emission &amp; Conversion Factors '!D7+T8*'Emission &amp; Conversion Factors '!D56*'Emission &amp; Conversion Factors '!D51/1000+'Emission &amp; Conversion Factors '!D56*'Emission &amp; Conversion Factors '!D51/1000</f>
        <v>4.1237000000000001E-8</v>
      </c>
      <c r="X8" s="11">
        <f>U8*'Emission &amp; Conversion Factors '!D8+U8*'Emission &amp; Conversion Factors '!D57*'Emission &amp; Conversion Factors '!D52/1000+'Emission &amp; Conversion Factors '!D57*'Emission &amp; Conversion Factors '!D52/1000</f>
        <v>2.4832500000000004E-8</v>
      </c>
    </row>
    <row r="9" spans="1:24" x14ac:dyDescent="0.25">
      <c r="B9" s="3" t="s">
        <v>5</v>
      </c>
      <c r="C9" s="10"/>
      <c r="D9" s="10"/>
      <c r="E9" s="10"/>
      <c r="F9" s="11">
        <f>C9*'Emission &amp; Conversion Factors '!$D$6</f>
        <v>0</v>
      </c>
      <c r="G9" s="11">
        <f>D9*'Emission &amp; Conversion Factors '!$D$7</f>
        <v>0</v>
      </c>
      <c r="H9" s="11">
        <f>E9*'Emission &amp; Conversion Factors '!$D$8</f>
        <v>0</v>
      </c>
      <c r="J9" s="3" t="s">
        <v>5</v>
      </c>
      <c r="K9" s="10"/>
      <c r="L9" s="12"/>
      <c r="M9" s="3"/>
      <c r="N9" s="11">
        <f>K9*'Emission &amp; Conversion Factors '!$D$6</f>
        <v>0</v>
      </c>
      <c r="O9" s="11">
        <f>L9*'Emission &amp; Conversion Factors '!$D$7</f>
        <v>0</v>
      </c>
      <c r="P9" s="11">
        <f>M9*'Emission &amp; Conversion Factors '!$D$8</f>
        <v>0</v>
      </c>
      <c r="R9" s="3" t="s">
        <v>5</v>
      </c>
      <c r="S9" s="10"/>
      <c r="T9" s="12"/>
      <c r="U9" s="3"/>
      <c r="V9" s="11">
        <f>S9*'Emission &amp; Conversion Factors '!D6+S9*'Emission &amp; Conversion Factors '!D55*'Emission &amp; Conversion Factors '!D50/1000+'Emission &amp; Conversion Factors '!D55*'Emission &amp; Conversion Factors '!D50/1000</f>
        <v>3.4554E-8</v>
      </c>
      <c r="W9" s="11">
        <f>T9*'Emission &amp; Conversion Factors '!D7+T9*'Emission &amp; Conversion Factors '!D56*'Emission &amp; Conversion Factors '!D51/1000+'Emission &amp; Conversion Factors '!D56*'Emission &amp; Conversion Factors '!D51/1000</f>
        <v>4.1237000000000001E-8</v>
      </c>
      <c r="X9" s="11">
        <f>U9*'Emission &amp; Conversion Factors '!D8+U9*'Emission &amp; Conversion Factors '!D57*'Emission &amp; Conversion Factors '!D52/1000+'Emission &amp; Conversion Factors '!D57*'Emission &amp; Conversion Factors '!D52/1000</f>
        <v>2.4832500000000004E-8</v>
      </c>
    </row>
    <row r="10" spans="1:24" x14ac:dyDescent="0.25">
      <c r="B10" s="3" t="s">
        <v>6</v>
      </c>
      <c r="C10" s="10"/>
      <c r="D10" s="10"/>
      <c r="E10" s="10"/>
      <c r="F10" s="11">
        <f>C10*'Emission &amp; Conversion Factors '!$D$6</f>
        <v>0</v>
      </c>
      <c r="G10" s="11">
        <f>D10*'Emission &amp; Conversion Factors '!$D$7</f>
        <v>0</v>
      </c>
      <c r="H10" s="11">
        <f>E10*'Emission &amp; Conversion Factors '!$D$8</f>
        <v>0</v>
      </c>
      <c r="J10" s="3" t="s">
        <v>6</v>
      </c>
      <c r="K10" s="10"/>
      <c r="L10" s="12"/>
      <c r="M10" s="3"/>
      <c r="N10" s="11">
        <f>K10*'Emission &amp; Conversion Factors '!$D$6</f>
        <v>0</v>
      </c>
      <c r="O10" s="11">
        <f>L10*'Emission &amp; Conversion Factors '!$D$7</f>
        <v>0</v>
      </c>
      <c r="P10" s="11">
        <f>M10*'Emission &amp; Conversion Factors '!$D$8</f>
        <v>0</v>
      </c>
      <c r="R10" s="3" t="s">
        <v>6</v>
      </c>
      <c r="S10" s="10"/>
      <c r="T10" s="12"/>
      <c r="U10" s="3"/>
      <c r="V10" s="11">
        <f>S10*'Emission &amp; Conversion Factors '!D6+S10*'Emission &amp; Conversion Factors '!D55*'Emission &amp; Conversion Factors '!D50/1000+'Emission &amp; Conversion Factors '!D55*'Emission &amp; Conversion Factors '!D50/1000</f>
        <v>3.4554E-8</v>
      </c>
      <c r="W10" s="11">
        <f>T10*'Emission &amp; Conversion Factors '!D7+T10*'Emission &amp; Conversion Factors '!D56*'Emission &amp; Conversion Factors '!D51/1000+'Emission &amp; Conversion Factors '!D56*'Emission &amp; Conversion Factors '!D51/1000</f>
        <v>4.1237000000000001E-8</v>
      </c>
      <c r="X10" s="11">
        <f>U10*'Emission &amp; Conversion Factors '!D8+U10*'Emission &amp; Conversion Factors '!D57*'Emission &amp; Conversion Factors '!D52/1000+'Emission &amp; Conversion Factors '!D57*'Emission &amp; Conversion Factors '!D52/1000</f>
        <v>2.4832500000000004E-8</v>
      </c>
    </row>
    <row r="11" spans="1:24" x14ac:dyDescent="0.25">
      <c r="B11" s="3" t="s">
        <v>7</v>
      </c>
      <c r="C11" s="10"/>
      <c r="D11" s="10"/>
      <c r="E11" s="10"/>
      <c r="F11" s="11">
        <f>C11*'Emission &amp; Conversion Factors '!$D$6</f>
        <v>0</v>
      </c>
      <c r="G11" s="11">
        <f>D11*'Emission &amp; Conversion Factors '!$D$7</f>
        <v>0</v>
      </c>
      <c r="H11" s="11">
        <f>E11*'Emission &amp; Conversion Factors '!$D$8</f>
        <v>0</v>
      </c>
      <c r="J11" s="3" t="s">
        <v>7</v>
      </c>
      <c r="K11" s="10"/>
      <c r="L11" s="12"/>
      <c r="M11" s="3"/>
      <c r="N11" s="11">
        <f>K11*'Emission &amp; Conversion Factors '!$D$6</f>
        <v>0</v>
      </c>
      <c r="O11" s="11">
        <f>L11*'Emission &amp; Conversion Factors '!$D$7</f>
        <v>0</v>
      </c>
      <c r="P11" s="11">
        <f>M11*'Emission &amp; Conversion Factors '!$D$8</f>
        <v>0</v>
      </c>
      <c r="R11" s="3" t="s">
        <v>7</v>
      </c>
      <c r="S11" s="10"/>
      <c r="T11" s="12"/>
      <c r="U11" s="3"/>
      <c r="V11" s="11">
        <f>S11*'Emission &amp; Conversion Factors '!D6+S11*'Emission &amp; Conversion Factors '!D55*'Emission &amp; Conversion Factors '!D50/1000+'Emission &amp; Conversion Factors '!D55*'Emission &amp; Conversion Factors '!D50/1000</f>
        <v>3.4554E-8</v>
      </c>
      <c r="W11" s="11">
        <f>T11*'Emission &amp; Conversion Factors '!D7+T11*'Emission &amp; Conversion Factors '!D56*'Emission &amp; Conversion Factors '!D51/1000+'Emission &amp; Conversion Factors '!D56*'Emission &amp; Conversion Factors '!D51/1000</f>
        <v>4.1237000000000001E-8</v>
      </c>
      <c r="X11" s="11">
        <f>U11*'Emission &amp; Conversion Factors '!D8+U11*'Emission &amp; Conversion Factors '!D57*'Emission &amp; Conversion Factors '!D52/1000+'Emission &amp; Conversion Factors '!D57*'Emission &amp; Conversion Factors '!D52/1000</f>
        <v>2.4832500000000004E-8</v>
      </c>
    </row>
    <row r="12" spans="1:24" x14ac:dyDescent="0.25">
      <c r="B12" s="3" t="s">
        <v>8</v>
      </c>
      <c r="C12" s="10"/>
      <c r="D12" s="10"/>
      <c r="E12" s="10"/>
      <c r="F12" s="11">
        <f>C12*'Emission &amp; Conversion Factors '!$D$6</f>
        <v>0</v>
      </c>
      <c r="G12" s="11">
        <f>D12*'Emission &amp; Conversion Factors '!$D$7</f>
        <v>0</v>
      </c>
      <c r="H12" s="11">
        <f>E12*'Emission &amp; Conversion Factors '!$D$8</f>
        <v>0</v>
      </c>
      <c r="J12" s="3" t="s">
        <v>8</v>
      </c>
      <c r="K12" s="10"/>
      <c r="L12" s="12"/>
      <c r="M12" s="3"/>
      <c r="N12" s="11">
        <f>K12*'Emission &amp; Conversion Factors '!$D$6</f>
        <v>0</v>
      </c>
      <c r="O12" s="11">
        <f>L12*'Emission &amp; Conversion Factors '!$D$7</f>
        <v>0</v>
      </c>
      <c r="P12" s="11">
        <f>M12*'Emission &amp; Conversion Factors '!$D$8</f>
        <v>0</v>
      </c>
      <c r="R12" s="3" t="s">
        <v>8</v>
      </c>
      <c r="S12" s="10"/>
      <c r="T12" s="85"/>
      <c r="U12" s="3"/>
      <c r="V12" s="11">
        <f>S12*'Emission &amp; Conversion Factors '!D6+S12*'Emission &amp; Conversion Factors '!D55*'Emission &amp; Conversion Factors '!D50/1000+'Emission &amp; Conversion Factors '!D55*'Emission &amp; Conversion Factors '!D50/1000</f>
        <v>3.4554E-8</v>
      </c>
      <c r="W12" s="11">
        <f>T12*'Emission &amp; Conversion Factors '!D7+T12*'Emission &amp; Conversion Factors '!D56*'Emission &amp; Conversion Factors '!D51/1000+'Emission &amp; Conversion Factors '!D56*'Emission &amp; Conversion Factors '!D51/1000</f>
        <v>4.1237000000000001E-8</v>
      </c>
      <c r="X12" s="11">
        <f>U12*'Emission &amp; Conversion Factors '!D8+U12*'Emission &amp; Conversion Factors '!D57*'Emission &amp; Conversion Factors '!D52/1000+'Emission &amp; Conversion Factors '!D57*'Emission &amp; Conversion Factors '!D52/1000</f>
        <v>2.4832500000000004E-8</v>
      </c>
    </row>
    <row r="13" spans="1:24" x14ac:dyDescent="0.25">
      <c r="B13" s="3" t="s">
        <v>9</v>
      </c>
      <c r="C13" s="10"/>
      <c r="D13" s="10"/>
      <c r="E13" s="10"/>
      <c r="F13" s="11">
        <f>C13*'Emission &amp; Conversion Factors '!$D$6</f>
        <v>0</v>
      </c>
      <c r="G13" s="11">
        <f>D13*'Emission &amp; Conversion Factors '!$D$7</f>
        <v>0</v>
      </c>
      <c r="H13" s="11">
        <f>E13*'Emission &amp; Conversion Factors '!$D$8</f>
        <v>0</v>
      </c>
      <c r="J13" s="3" t="s">
        <v>9</v>
      </c>
      <c r="K13" s="10"/>
      <c r="L13" s="12"/>
      <c r="M13" s="3"/>
      <c r="N13" s="11">
        <f>K13*'Emission &amp; Conversion Factors '!$D$6</f>
        <v>0</v>
      </c>
      <c r="O13" s="11">
        <f>L13*'Emission &amp; Conversion Factors '!$D$7</f>
        <v>0</v>
      </c>
      <c r="P13" s="11">
        <f>M13*'Emission &amp; Conversion Factors '!$D$8</f>
        <v>0</v>
      </c>
      <c r="R13" s="3" t="s">
        <v>9</v>
      </c>
      <c r="S13" s="10"/>
      <c r="T13" s="85"/>
      <c r="U13" s="3"/>
      <c r="V13" s="11">
        <f>S13*'Emission &amp; Conversion Factors '!D6+S13*'Emission &amp; Conversion Factors '!D55*'Emission &amp; Conversion Factors '!D50/1000+'Emission &amp; Conversion Factors '!D55*'Emission &amp; Conversion Factors '!D50/1000</f>
        <v>3.4554E-8</v>
      </c>
      <c r="W13" s="11">
        <f>T13*'Emission &amp; Conversion Factors '!D7+T13*'Emission &amp; Conversion Factors '!D56*'Emission &amp; Conversion Factors '!D51/1000+'Emission &amp; Conversion Factors '!D56*'Emission &amp; Conversion Factors '!D51/1000</f>
        <v>4.1237000000000001E-8</v>
      </c>
      <c r="X13" s="11">
        <f>U13*'Emission &amp; Conversion Factors '!D8+U13*'Emission &amp; Conversion Factors '!D57*'Emission &amp; Conversion Factors '!D52/1000+'Emission &amp; Conversion Factors '!D57*'Emission &amp; Conversion Factors '!D52/1000</f>
        <v>2.4832500000000004E-8</v>
      </c>
    </row>
    <row r="14" spans="1:24" x14ac:dyDescent="0.25">
      <c r="B14" s="3" t="s">
        <v>10</v>
      </c>
      <c r="C14" s="10"/>
      <c r="D14" s="10"/>
      <c r="E14" s="10"/>
      <c r="F14" s="11">
        <f>C14*'Emission &amp; Conversion Factors '!$D$6</f>
        <v>0</v>
      </c>
      <c r="G14" s="11">
        <f>D14*'Emission &amp; Conversion Factors '!$D$7</f>
        <v>0</v>
      </c>
      <c r="H14" s="11">
        <f>E14*'Emission &amp; Conversion Factors '!$D$8</f>
        <v>0</v>
      </c>
      <c r="J14" s="3" t="s">
        <v>10</v>
      </c>
      <c r="K14" s="10"/>
      <c r="L14" s="12"/>
      <c r="M14" s="3"/>
      <c r="N14" s="11">
        <f>K14*'Emission &amp; Conversion Factors '!$D$6</f>
        <v>0</v>
      </c>
      <c r="O14" s="11">
        <f>L14*'Emission &amp; Conversion Factors '!$D$7</f>
        <v>0</v>
      </c>
      <c r="P14" s="11">
        <f>M14*'Emission &amp; Conversion Factors '!$D$8</f>
        <v>0</v>
      </c>
      <c r="R14" s="3" t="s">
        <v>10</v>
      </c>
      <c r="S14" s="10"/>
      <c r="T14" s="85"/>
      <c r="U14" s="3"/>
      <c r="V14" s="11">
        <f>S14*'Emission &amp; Conversion Factors '!D6+S14*'Emission &amp; Conversion Factors '!D55*'Emission &amp; Conversion Factors '!D50/1000+'Emission &amp; Conversion Factors '!D55*'Emission &amp; Conversion Factors '!D50/1000</f>
        <v>3.4554E-8</v>
      </c>
      <c r="W14" s="11">
        <f>T14*'Emission &amp; Conversion Factors '!D7+T14*'Emission &amp; Conversion Factors '!D56*'Emission &amp; Conversion Factors '!D51/1000+'Emission &amp; Conversion Factors '!D56*'Emission &amp; Conversion Factors '!D51/1000</f>
        <v>4.1237000000000001E-8</v>
      </c>
      <c r="X14" s="11">
        <f>U14*'Emission &amp; Conversion Factors '!D8+U14*'Emission &amp; Conversion Factors '!D57*'Emission &amp; Conversion Factors '!D52/1000+'Emission &amp; Conversion Factors '!D57*'Emission &amp; Conversion Factors '!D52/1000</f>
        <v>2.4832500000000004E-8</v>
      </c>
    </row>
    <row r="15" spans="1:24" x14ac:dyDescent="0.25">
      <c r="B15" s="3" t="s">
        <v>11</v>
      </c>
      <c r="C15" s="10"/>
      <c r="D15" s="10"/>
      <c r="E15" s="10"/>
      <c r="F15" s="11">
        <f>C15*'Emission &amp; Conversion Factors '!$D$6</f>
        <v>0</v>
      </c>
      <c r="G15" s="11">
        <f>D15*'Emission &amp; Conversion Factors '!$D$7</f>
        <v>0</v>
      </c>
      <c r="H15" s="11">
        <f>E15*'Emission &amp; Conversion Factors '!$D$8</f>
        <v>0</v>
      </c>
      <c r="J15" s="3" t="s">
        <v>11</v>
      </c>
      <c r="K15" s="10"/>
      <c r="L15" s="12"/>
      <c r="M15" s="3"/>
      <c r="N15" s="11">
        <f>K15*'Emission &amp; Conversion Factors '!$D$6</f>
        <v>0</v>
      </c>
      <c r="O15" s="11">
        <f>L15*'Emission &amp; Conversion Factors '!$D$7</f>
        <v>0</v>
      </c>
      <c r="P15" s="11">
        <f>M15*'Emission &amp; Conversion Factors '!$D$8</f>
        <v>0</v>
      </c>
      <c r="R15" s="3" t="s">
        <v>11</v>
      </c>
      <c r="S15" s="10"/>
      <c r="T15" s="85"/>
      <c r="U15" s="3"/>
      <c r="V15" s="11">
        <f>S15*'Emission &amp; Conversion Factors '!D6+S15*'Emission &amp; Conversion Factors '!D55*'Emission &amp; Conversion Factors '!D50/1000+'Emission &amp; Conversion Factors '!D55*'Emission &amp; Conversion Factors '!D50/1000</f>
        <v>3.4554E-8</v>
      </c>
      <c r="W15" s="11">
        <f>T15*'Emission &amp; Conversion Factors '!D7+T15*'Emission &amp; Conversion Factors '!D56*'Emission &amp; Conversion Factors '!D51/1000+'Emission &amp; Conversion Factors '!D56*'Emission &amp; Conversion Factors '!D51/1000</f>
        <v>4.1237000000000001E-8</v>
      </c>
      <c r="X15" s="11">
        <f>U15*'Emission &amp; Conversion Factors '!D8+U15*'Emission &amp; Conversion Factors '!D57*'Emission &amp; Conversion Factors '!D52/1000+'Emission &amp; Conversion Factors '!D57*'Emission &amp; Conversion Factors '!D52/1000</f>
        <v>2.4832500000000004E-8</v>
      </c>
    </row>
    <row r="16" spans="1:24" x14ac:dyDescent="0.25">
      <c r="B16" s="3" t="s">
        <v>12</v>
      </c>
      <c r="C16" s="10"/>
      <c r="D16" s="10"/>
      <c r="E16" s="10"/>
      <c r="F16" s="11">
        <f>C16*'Emission &amp; Conversion Factors '!$D$6</f>
        <v>0</v>
      </c>
      <c r="G16" s="11">
        <f>D16*'Emission &amp; Conversion Factors '!$D$7</f>
        <v>0</v>
      </c>
      <c r="H16" s="11">
        <f>E16*'Emission &amp; Conversion Factors '!$D$8</f>
        <v>0</v>
      </c>
      <c r="J16" s="3" t="s">
        <v>12</v>
      </c>
      <c r="K16" s="10"/>
      <c r="L16" s="12"/>
      <c r="M16" s="3"/>
      <c r="N16" s="11">
        <f>K16*'Emission &amp; Conversion Factors '!$D$6</f>
        <v>0</v>
      </c>
      <c r="O16" s="11">
        <f>L16*'Emission &amp; Conversion Factors '!$D$7</f>
        <v>0</v>
      </c>
      <c r="P16" s="11">
        <f>M16*'Emission &amp; Conversion Factors '!$D$8</f>
        <v>0</v>
      </c>
      <c r="R16" s="3" t="s">
        <v>12</v>
      </c>
      <c r="S16" s="10"/>
      <c r="T16" s="85"/>
      <c r="U16" s="3"/>
      <c r="V16" s="11">
        <f>S16*'Emission &amp; Conversion Factors '!D6+S16*'Emission &amp; Conversion Factors '!D55*'Emission &amp; Conversion Factors '!D50/1000+'Emission &amp; Conversion Factors '!D55*'Emission &amp; Conversion Factors '!D50/1000</f>
        <v>3.4554E-8</v>
      </c>
      <c r="W16" s="11">
        <f>T16*'Emission &amp; Conversion Factors '!D7+T16*'Emission &amp; Conversion Factors '!D56*'Emission &amp; Conversion Factors '!D51/1000+'Emission &amp; Conversion Factors '!D56*'Emission &amp; Conversion Factors '!D51/1000</f>
        <v>4.1237000000000001E-8</v>
      </c>
      <c r="X16" s="11">
        <f>U16*'Emission &amp; Conversion Factors '!D8+U16*'Emission &amp; Conversion Factors '!D57*'Emission &amp; Conversion Factors '!D52/1000+'Emission &amp; Conversion Factors '!D57*'Emission &amp; Conversion Factors '!D52/1000</f>
        <v>2.4832500000000004E-8</v>
      </c>
    </row>
    <row r="17" spans="2:24" x14ac:dyDescent="0.25">
      <c r="B17" s="97" t="s">
        <v>14</v>
      </c>
      <c r="C17" s="121">
        <f>SUM(C5:C16)</f>
        <v>0</v>
      </c>
      <c r="D17" s="121">
        <f t="shared" ref="D17:E17" si="0">SUM(D5:D16)</f>
        <v>0</v>
      </c>
      <c r="E17" s="121">
        <f t="shared" si="0"/>
        <v>0</v>
      </c>
      <c r="F17" s="11">
        <f>SUM(F5:F16)</f>
        <v>0</v>
      </c>
      <c r="G17" s="11">
        <f>SUM(G5:G16)</f>
        <v>0</v>
      </c>
      <c r="H17" s="11">
        <f>SUM(H5:H16)</f>
        <v>0</v>
      </c>
      <c r="I17" s="62"/>
      <c r="J17" s="97" t="s">
        <v>14</v>
      </c>
      <c r="K17" s="10">
        <f>SUM(K5:K16)</f>
        <v>0</v>
      </c>
      <c r="L17" s="10">
        <f t="shared" ref="L17:M17" si="1">SUM(L5:L16)</f>
        <v>0</v>
      </c>
      <c r="M17" s="10">
        <f>SUM(M5:M16)</f>
        <v>0</v>
      </c>
      <c r="N17" s="11">
        <f>K17*'Emission &amp; Conversion Factors '!$D$6</f>
        <v>0</v>
      </c>
      <c r="O17" s="11">
        <f>SUM(O5:O16)</f>
        <v>0</v>
      </c>
      <c r="P17" s="11">
        <f>M17*'Emission &amp; Conversion Factors '!$D$8</f>
        <v>0</v>
      </c>
      <c r="R17" s="97" t="s">
        <v>144</v>
      </c>
      <c r="S17" s="3"/>
      <c r="T17" s="3"/>
      <c r="U17" s="3"/>
      <c r="V17" s="11">
        <f>SUM(V5:V16)</f>
        <v>4.1464800000000002E-7</v>
      </c>
      <c r="W17" s="11">
        <f>SUM(W5:W16)</f>
        <v>4.9484399999999995E-7</v>
      </c>
      <c r="X17" s="11">
        <f>SUM(X5:X16)</f>
        <v>2.9799000000000004E-7</v>
      </c>
    </row>
    <row r="18" spans="2:24" x14ac:dyDescent="0.25">
      <c r="B18" s="23"/>
      <c r="C18" s="23"/>
      <c r="D18" s="24"/>
      <c r="E18" s="23"/>
      <c r="F18" s="23"/>
      <c r="G18" s="23"/>
      <c r="H18" s="23"/>
      <c r="I18" s="23"/>
      <c r="J18" s="23"/>
    </row>
    <row r="19" spans="2:24" ht="15.75" x14ac:dyDescent="0.25">
      <c r="B19" s="165" t="s">
        <v>113</v>
      </c>
      <c r="C19" s="166"/>
      <c r="D19" s="166"/>
      <c r="E19" s="166"/>
      <c r="F19" s="102"/>
      <c r="G19" s="102"/>
      <c r="H19" s="102"/>
      <c r="I19" s="23"/>
      <c r="J19" s="118" t="s">
        <v>113</v>
      </c>
      <c r="K19" s="119"/>
      <c r="L19" s="119"/>
      <c r="M19" s="119"/>
      <c r="N19" s="102"/>
      <c r="O19" s="102"/>
      <c r="P19" s="102"/>
      <c r="R19" s="165" t="s">
        <v>118</v>
      </c>
      <c r="S19" s="166"/>
      <c r="T19" s="166"/>
      <c r="U19" s="166"/>
      <c r="V19" s="167"/>
      <c r="W19" s="102"/>
      <c r="X19" s="102"/>
    </row>
    <row r="20" spans="2:24" ht="78.75" customHeight="1" x14ac:dyDescent="0.25">
      <c r="B20" s="38" t="s">
        <v>162</v>
      </c>
      <c r="C20" s="38" t="s">
        <v>111</v>
      </c>
      <c r="D20" s="52" t="s">
        <v>13</v>
      </c>
      <c r="E20" s="52" t="s">
        <v>21</v>
      </c>
      <c r="F20" s="38" t="s">
        <v>145</v>
      </c>
      <c r="G20" s="38" t="s">
        <v>147</v>
      </c>
      <c r="H20" s="38" t="s">
        <v>146</v>
      </c>
      <c r="I20" s="23"/>
      <c r="J20" s="38" t="s">
        <v>162</v>
      </c>
      <c r="K20" s="38" t="s">
        <v>111</v>
      </c>
      <c r="L20" s="52" t="s">
        <v>13</v>
      </c>
      <c r="M20" s="52" t="s">
        <v>21</v>
      </c>
      <c r="N20" s="38" t="s">
        <v>145</v>
      </c>
      <c r="O20" s="38" t="s">
        <v>147</v>
      </c>
      <c r="P20" s="38" t="s">
        <v>146</v>
      </c>
      <c r="R20" s="52" t="s">
        <v>22</v>
      </c>
      <c r="S20" s="38" t="s">
        <v>111</v>
      </c>
      <c r="T20" s="52" t="s">
        <v>13</v>
      </c>
      <c r="U20" s="52" t="s">
        <v>21</v>
      </c>
      <c r="V20" s="38" t="s">
        <v>145</v>
      </c>
      <c r="W20" s="38" t="s">
        <v>147</v>
      </c>
      <c r="X20" s="38" t="s">
        <v>146</v>
      </c>
    </row>
    <row r="21" spans="2:24" ht="15.75" customHeight="1" x14ac:dyDescent="0.25">
      <c r="B21" s="3" t="s">
        <v>1</v>
      </c>
      <c r="C21" s="10"/>
      <c r="D21" s="12"/>
      <c r="E21" s="3"/>
      <c r="F21" s="11">
        <f>C21*'Emission &amp; Conversion Factors '!D6+C21*'Emission &amp; Conversion Factors '!D55*'Emission &amp; Conversion Factors '!D50/1000+'Emission &amp; Conversion Factors '!D55*'Emission &amp; Conversion Factors '!D50/1000</f>
        <v>3.4554E-8</v>
      </c>
      <c r="G21" s="11">
        <f>D21*'Emission &amp; Conversion Factors '!D7+D21*'Emission &amp; Conversion Factors '!D56*'Emission &amp; Conversion Factors '!D51/1000+'Emission &amp; Conversion Factors '!D56*'Emission &amp; Conversion Factors '!D51/1000</f>
        <v>4.1237000000000001E-8</v>
      </c>
      <c r="H21" s="11">
        <f>E21*'Emission &amp; Conversion Factors '!D8+E21*'Emission &amp; Conversion Factors '!D57*'Emission &amp; Conversion Factors '!D52/1000+'Emission &amp; Conversion Factors '!D57*'Emission &amp; Conversion Factors '!D52/1000</f>
        <v>2.4832500000000004E-8</v>
      </c>
      <c r="I21" s="61"/>
      <c r="J21" s="3" t="s">
        <v>1</v>
      </c>
      <c r="K21" s="10"/>
      <c r="L21" s="12"/>
      <c r="M21" s="3"/>
      <c r="N21" s="11">
        <f>K21*'Emission &amp; Conversion Factors '!D6+K21*'Emission &amp; Conversion Factors '!D55*'Emission &amp; Conversion Factors '!D50/1000+'Emission &amp; Conversion Factors '!D55*'Emission &amp; Conversion Factors '!D50/1000</f>
        <v>3.4554E-8</v>
      </c>
      <c r="O21" s="11">
        <f>L21*'Emission &amp; Conversion Factors '!D7+L21*'Emission &amp; Conversion Factors '!D56*'Emission &amp; Conversion Factors '!D51/1000+'Emission &amp; Conversion Factors '!D56*'Emission &amp; Conversion Factors '!D51/1000</f>
        <v>4.1237000000000001E-8</v>
      </c>
      <c r="P21" s="11">
        <f>M21*'Emission &amp; Conversion Factors '!D8+M21*'Emission &amp; Conversion Factors '!D57*'Emission &amp; Conversion Factors '!D52/1000+'Emission &amp; Conversion Factors '!D57*'Emission &amp; Conversion Factors '!D52/1000</f>
        <v>2.4832500000000004E-8</v>
      </c>
      <c r="R21" s="3" t="s">
        <v>1</v>
      </c>
      <c r="S21" s="10"/>
      <c r="T21" s="12"/>
      <c r="U21" s="3"/>
      <c r="V21" s="11">
        <f>S21*'Emission &amp; Conversion Factors '!N6+S21*'Emission &amp; Conversion Factors '!N55*'Emission &amp; Conversion Factors '!N50/1000+'Emission &amp; Conversion Factors '!N55*'Emission &amp; Conversion Factors '!N50/1000</f>
        <v>0</v>
      </c>
      <c r="W21" s="11">
        <f>T21*'Emission &amp; Conversion Factors '!N7+T21*'Emission &amp; Conversion Factors '!N56*'Emission &amp; Conversion Factors '!N51/1000+'Emission &amp; Conversion Factors '!N56*'Emission &amp; Conversion Factors '!N51/1000</f>
        <v>0</v>
      </c>
      <c r="X21" s="11">
        <f>U21*'Emission &amp; Conversion Factors '!N8+U21*'Emission &amp; Conversion Factors '!N57*'Emission &amp; Conversion Factors '!N52/1000+'Emission &amp; Conversion Factors '!N57*'Emission &amp; Conversion Factors '!N52/1000</f>
        <v>0</v>
      </c>
    </row>
    <row r="22" spans="2:24" x14ac:dyDescent="0.25">
      <c r="B22" s="3" t="s">
        <v>2</v>
      </c>
      <c r="C22" s="10"/>
      <c r="D22" s="12"/>
      <c r="E22" s="3"/>
      <c r="F22" s="11">
        <f>C22*'Emission &amp; Conversion Factors '!D6+C22*'Emission &amp; Conversion Factors '!D55*'Emission &amp; Conversion Factors '!D50/1000+'Emission &amp; Conversion Factors '!D55*'Emission &amp; Conversion Factors '!D50/1000</f>
        <v>3.4554E-8</v>
      </c>
      <c r="G22" s="11">
        <f>D22*'Emission &amp; Conversion Factors '!D7+D22*'Emission &amp; Conversion Factors '!D56*'Emission &amp; Conversion Factors '!D51/1000+'Emission &amp; Conversion Factors '!D56*'Emission &amp; Conversion Factors '!D51/1000</f>
        <v>4.1237000000000001E-8</v>
      </c>
      <c r="H22" s="11">
        <f>E22*'Emission &amp; Conversion Factors '!D8+E22*'Emission &amp; Conversion Factors '!D57*'Emission &amp; Conversion Factors '!D52/1000+'Emission &amp; Conversion Factors '!D57*'Emission &amp; Conversion Factors '!D52/1000</f>
        <v>2.4832500000000004E-8</v>
      </c>
      <c r="J22" s="3" t="s">
        <v>2</v>
      </c>
      <c r="K22" s="10"/>
      <c r="L22" s="12"/>
      <c r="M22" s="3"/>
      <c r="N22" s="11">
        <f>K22*'Emission &amp; Conversion Factors '!D6+K22*'Emission &amp; Conversion Factors '!D55*'Emission &amp; Conversion Factors '!D50/1000+'Emission &amp; Conversion Factors '!D55*'Emission &amp; Conversion Factors '!D50/1000</f>
        <v>3.4554E-8</v>
      </c>
      <c r="O22" s="11">
        <f>L22*'Emission &amp; Conversion Factors '!D7+L22*'Emission &amp; Conversion Factors '!D56*'Emission &amp; Conversion Factors '!D51/1000+'Emission &amp; Conversion Factors '!D56*'Emission &amp; Conversion Factors '!D51/1000</f>
        <v>4.1237000000000001E-8</v>
      </c>
      <c r="P22" s="11">
        <f>M22*'Emission &amp; Conversion Factors '!D8+M22*'Emission &amp; Conversion Factors '!D57*'Emission &amp; Conversion Factors '!D52/1000+'Emission &amp; Conversion Factors '!D57*'Emission &amp; Conversion Factors '!D52/1000</f>
        <v>2.4832500000000004E-8</v>
      </c>
      <c r="R22" s="3" t="s">
        <v>2</v>
      </c>
      <c r="S22" s="10"/>
      <c r="T22" s="12"/>
      <c r="U22" s="3"/>
      <c r="V22" s="11">
        <f>S22*'Emission &amp; Conversion Factors '!N6+S22*'Emission &amp; Conversion Factors '!N55*'Emission &amp; Conversion Factors '!N50/1000+'Emission &amp; Conversion Factors '!N55*'Emission &amp; Conversion Factors '!N50/1000</f>
        <v>0</v>
      </c>
      <c r="W22" s="11">
        <f>T22*'Emission &amp; Conversion Factors '!N7+T22*'Emission &amp; Conversion Factors '!N56*'Emission &amp; Conversion Factors '!N51/1000+'Emission &amp; Conversion Factors '!N56*'Emission &amp; Conversion Factors '!N51/1000</f>
        <v>0</v>
      </c>
      <c r="X22" s="11">
        <f>U22*'Emission &amp; Conversion Factors '!N8+U22*'Emission &amp; Conversion Factors '!N57*'Emission &amp; Conversion Factors '!N52/1000+'Emission &amp; Conversion Factors '!N57*'Emission &amp; Conversion Factors '!N52/1000</f>
        <v>0</v>
      </c>
    </row>
    <row r="23" spans="2:24" x14ac:dyDescent="0.25">
      <c r="B23" s="3" t="s">
        <v>3</v>
      </c>
      <c r="C23" s="10"/>
      <c r="D23" s="12"/>
      <c r="E23" s="3"/>
      <c r="F23" s="11">
        <f>C23*'Emission &amp; Conversion Factors '!D6+C23*'Emission &amp; Conversion Factors '!D55*'Emission &amp; Conversion Factors '!D50/1000+'Emission &amp; Conversion Factors '!D55*'Emission &amp; Conversion Factors '!D50/1000</f>
        <v>3.4554E-8</v>
      </c>
      <c r="G23" s="11">
        <f>D23*'Emission &amp; Conversion Factors '!D7+D23*'Emission &amp; Conversion Factors '!D56*'Emission &amp; Conversion Factors '!D51/1000+'Emission &amp; Conversion Factors '!D56*'Emission &amp; Conversion Factors '!D51/1000</f>
        <v>4.1237000000000001E-8</v>
      </c>
      <c r="H23" s="11">
        <f>E23*'Emission &amp; Conversion Factors '!D8+E23*'Emission &amp; Conversion Factors '!D57*'Emission &amp; Conversion Factors '!D52/1000+'Emission &amp; Conversion Factors '!D57*'Emission &amp; Conversion Factors '!D52/1000</f>
        <v>2.4832500000000004E-8</v>
      </c>
      <c r="J23" s="3" t="s">
        <v>3</v>
      </c>
      <c r="K23" s="10"/>
      <c r="L23" s="12"/>
      <c r="M23" s="3"/>
      <c r="N23" s="11">
        <f>K23*'Emission &amp; Conversion Factors '!D6+K23*'Emission &amp; Conversion Factors '!D55*'Emission &amp; Conversion Factors '!D50/1000+'Emission &amp; Conversion Factors '!D55*'Emission &amp; Conversion Factors '!D50/1000</f>
        <v>3.4554E-8</v>
      </c>
      <c r="O23" s="11">
        <f>L23*'Emission &amp; Conversion Factors '!D7+L23*'Emission &amp; Conversion Factors '!D56*'Emission &amp; Conversion Factors '!D51/1000+'Emission &amp; Conversion Factors '!D56*'Emission &amp; Conversion Factors '!D51/1000</f>
        <v>4.1237000000000001E-8</v>
      </c>
      <c r="P23" s="11">
        <f>M23*'Emission &amp; Conversion Factors '!D8+M23*'Emission &amp; Conversion Factors '!D57*'Emission &amp; Conversion Factors '!D52/1000+'Emission &amp; Conversion Factors '!D57*'Emission &amp; Conversion Factors '!D52/1000</f>
        <v>2.4832500000000004E-8</v>
      </c>
      <c r="R23" s="3" t="s">
        <v>3</v>
      </c>
      <c r="S23" s="10"/>
      <c r="T23" s="12"/>
      <c r="U23" s="3"/>
      <c r="V23" s="11">
        <f>S23*'Emission &amp; Conversion Factors '!N6+S23*'Emission &amp; Conversion Factors '!N55*'Emission &amp; Conversion Factors '!N50/1000+'Emission &amp; Conversion Factors '!N55*'Emission &amp; Conversion Factors '!N50/1000</f>
        <v>0</v>
      </c>
      <c r="W23" s="11">
        <f>T23*'Emission &amp; Conversion Factors '!N7+T23*'Emission &amp; Conversion Factors '!N56*'Emission &amp; Conversion Factors '!N51/1000+'Emission &amp; Conversion Factors '!N56*'Emission &amp; Conversion Factors '!N51/1000</f>
        <v>0</v>
      </c>
      <c r="X23" s="11">
        <f>U23*'Emission &amp; Conversion Factors '!N8+U23*'Emission &amp; Conversion Factors '!N57*'Emission &amp; Conversion Factors '!N52/1000+'Emission &amp; Conversion Factors '!N57*'Emission &amp; Conversion Factors '!N52/1000</f>
        <v>0</v>
      </c>
    </row>
    <row r="24" spans="2:24" x14ac:dyDescent="0.25">
      <c r="B24" s="3" t="s">
        <v>4</v>
      </c>
      <c r="C24" s="10"/>
      <c r="D24" s="12"/>
      <c r="E24" s="3"/>
      <c r="F24" s="11">
        <f>C24*'Emission &amp; Conversion Factors '!D6+C24*'Emission &amp; Conversion Factors '!D55*'Emission &amp; Conversion Factors '!D50/1000+'Emission &amp; Conversion Factors '!D55*'Emission &amp; Conversion Factors '!D50/1000</f>
        <v>3.4554E-8</v>
      </c>
      <c r="G24" s="11">
        <f>D24*'Emission &amp; Conversion Factors '!D7+D24*'Emission &amp; Conversion Factors '!D56*'Emission &amp; Conversion Factors '!D51/1000+'Emission &amp; Conversion Factors '!D56*'Emission &amp; Conversion Factors '!D51/1000</f>
        <v>4.1237000000000001E-8</v>
      </c>
      <c r="H24" s="11">
        <f>E24*'Emission &amp; Conversion Factors '!D8+E24*'Emission &amp; Conversion Factors '!D57*'Emission &amp; Conversion Factors '!D52/1000+'Emission &amp; Conversion Factors '!D57*'Emission &amp; Conversion Factors '!D52/1000</f>
        <v>2.4832500000000004E-8</v>
      </c>
      <c r="J24" s="3" t="s">
        <v>4</v>
      </c>
      <c r="K24" s="10"/>
      <c r="L24" s="12"/>
      <c r="M24" s="3"/>
      <c r="N24" s="11">
        <f>K24*'Emission &amp; Conversion Factors '!D6+K24*'Emission &amp; Conversion Factors '!D55*'Emission &amp; Conversion Factors '!D50/1000+'Emission &amp; Conversion Factors '!D55*'Emission &amp; Conversion Factors '!D50/1000</f>
        <v>3.4554E-8</v>
      </c>
      <c r="O24" s="11">
        <f>L24*'Emission &amp; Conversion Factors '!D7+L24*'Emission &amp; Conversion Factors '!D56*'Emission &amp; Conversion Factors '!D51/1000+'Emission &amp; Conversion Factors '!D56*'Emission &amp; Conversion Factors '!D51/1000</f>
        <v>4.1237000000000001E-8</v>
      </c>
      <c r="P24" s="11">
        <f>M24*'Emission &amp; Conversion Factors '!D8+M24*'Emission &amp; Conversion Factors '!D57*'Emission &amp; Conversion Factors '!D52/1000+'Emission &amp; Conversion Factors '!D57*'Emission &amp; Conversion Factors '!D52/1000</f>
        <v>2.4832500000000004E-8</v>
      </c>
      <c r="R24" s="3" t="s">
        <v>4</v>
      </c>
      <c r="S24" s="10"/>
      <c r="T24" s="12"/>
      <c r="U24" s="3"/>
      <c r="V24" s="11">
        <f>S24*'Emission &amp; Conversion Factors '!N6+S24*'Emission &amp; Conversion Factors '!N55*'Emission &amp; Conversion Factors '!N50/1000+'Emission &amp; Conversion Factors '!N55*'Emission &amp; Conversion Factors '!N50/1000</f>
        <v>0</v>
      </c>
      <c r="W24" s="11">
        <f>T24*'Emission &amp; Conversion Factors '!N7+T24*'Emission &amp; Conversion Factors '!N56*'Emission &amp; Conversion Factors '!N51/1000+'Emission &amp; Conversion Factors '!N56*'Emission &amp; Conversion Factors '!N51/1000</f>
        <v>0</v>
      </c>
      <c r="X24" s="11">
        <f>U24*'Emission &amp; Conversion Factors '!N8+U24*'Emission &amp; Conversion Factors '!N57*'Emission &amp; Conversion Factors '!N52/1000+'Emission &amp; Conversion Factors '!N57*'Emission &amp; Conversion Factors '!N52/1000</f>
        <v>0</v>
      </c>
    </row>
    <row r="25" spans="2:24" x14ac:dyDescent="0.25">
      <c r="B25" s="3" t="s">
        <v>5</v>
      </c>
      <c r="C25" s="10"/>
      <c r="D25" s="12"/>
      <c r="E25" s="3"/>
      <c r="F25" s="11">
        <f>C25*'Emission &amp; Conversion Factors '!D6+C25*'Emission &amp; Conversion Factors '!D55*'Emission &amp; Conversion Factors '!D50/1000+'Emission &amp; Conversion Factors '!D55*'Emission &amp; Conversion Factors '!D50/1000</f>
        <v>3.4554E-8</v>
      </c>
      <c r="G25" s="11">
        <f>D25*'Emission &amp; Conversion Factors '!D7+D25*'Emission &amp; Conversion Factors '!D56*'Emission &amp; Conversion Factors '!D51/1000+'Emission &amp; Conversion Factors '!D56*'Emission &amp; Conversion Factors '!D51/1000</f>
        <v>4.1237000000000001E-8</v>
      </c>
      <c r="H25" s="11">
        <f>E25*'Emission &amp; Conversion Factors '!D8+E25*'Emission &amp; Conversion Factors '!D57*'Emission &amp; Conversion Factors '!D52/1000+'Emission &amp; Conversion Factors '!D57*'Emission &amp; Conversion Factors '!D52/1000</f>
        <v>2.4832500000000004E-8</v>
      </c>
      <c r="J25" s="3" t="s">
        <v>5</v>
      </c>
      <c r="K25" s="10"/>
      <c r="L25" s="12"/>
      <c r="M25" s="3"/>
      <c r="N25" s="11">
        <f>K25*'Emission &amp; Conversion Factors '!D6+K25*'Emission &amp; Conversion Factors '!D55*'Emission &amp; Conversion Factors '!D50/1000+'Emission &amp; Conversion Factors '!D55*'Emission &amp; Conversion Factors '!D50/1000</f>
        <v>3.4554E-8</v>
      </c>
      <c r="O25" s="11">
        <f>L25*'Emission &amp; Conversion Factors '!D7+L25*'Emission &amp; Conversion Factors '!D56*'Emission &amp; Conversion Factors '!D51/1000+'Emission &amp; Conversion Factors '!D56*'Emission &amp; Conversion Factors '!D51/1000</f>
        <v>4.1237000000000001E-8</v>
      </c>
      <c r="P25" s="11">
        <f>M25*'Emission &amp; Conversion Factors '!D8+M25*'Emission &amp; Conversion Factors '!D57*'Emission &amp; Conversion Factors '!D52/1000+'Emission &amp; Conversion Factors '!D57*'Emission &amp; Conversion Factors '!D52/1000</f>
        <v>2.4832500000000004E-8</v>
      </c>
      <c r="R25" s="3" t="s">
        <v>5</v>
      </c>
      <c r="S25" s="10"/>
      <c r="T25" s="12"/>
      <c r="U25" s="3"/>
      <c r="V25" s="11">
        <f>S25*'Emission &amp; Conversion Factors '!N6+S25*'Emission &amp; Conversion Factors '!N55*'Emission &amp; Conversion Factors '!N50/1000+'Emission &amp; Conversion Factors '!N55*'Emission &amp; Conversion Factors '!N50/1000</f>
        <v>0</v>
      </c>
      <c r="W25" s="11">
        <f>T25*'Emission &amp; Conversion Factors '!N7+T25*'Emission &amp; Conversion Factors '!N56*'Emission &amp; Conversion Factors '!N51/1000+'Emission &amp; Conversion Factors '!N56*'Emission &amp; Conversion Factors '!N51/1000</f>
        <v>0</v>
      </c>
      <c r="X25" s="11">
        <f>U25*'Emission &amp; Conversion Factors '!N8+U25*'Emission &amp; Conversion Factors '!N57*'Emission &amp; Conversion Factors '!N52/1000+'Emission &amp; Conversion Factors '!N57*'Emission &amp; Conversion Factors '!N52/1000</f>
        <v>0</v>
      </c>
    </row>
    <row r="26" spans="2:24" x14ac:dyDescent="0.25">
      <c r="B26" s="3" t="s">
        <v>6</v>
      </c>
      <c r="C26" s="10"/>
      <c r="D26" s="12"/>
      <c r="E26" s="3"/>
      <c r="F26" s="11">
        <f>C26*'Emission &amp; Conversion Factors '!D6+C26*'Emission &amp; Conversion Factors '!D55*'Emission &amp; Conversion Factors '!D50/1000+'Emission &amp; Conversion Factors '!D55*'Emission &amp; Conversion Factors '!D50/1000</f>
        <v>3.4554E-8</v>
      </c>
      <c r="G26" s="11">
        <f>D26*'Emission &amp; Conversion Factors '!D7+D26*'Emission &amp; Conversion Factors '!D56*'Emission &amp; Conversion Factors '!D51/1000+'Emission &amp; Conversion Factors '!D56*'Emission &amp; Conversion Factors '!D51/1000</f>
        <v>4.1237000000000001E-8</v>
      </c>
      <c r="H26" s="11">
        <f>E26*'Emission &amp; Conversion Factors '!D8+E26*'Emission &amp; Conversion Factors '!D57*'Emission &amp; Conversion Factors '!D52/1000+'Emission &amp; Conversion Factors '!D57*'Emission &amp; Conversion Factors '!D52/1000</f>
        <v>2.4832500000000004E-8</v>
      </c>
      <c r="J26" s="3" t="s">
        <v>6</v>
      </c>
      <c r="K26" s="10"/>
      <c r="L26" s="12"/>
      <c r="M26" s="3"/>
      <c r="N26" s="11">
        <f>K26*'Emission &amp; Conversion Factors '!D6+K26*'Emission &amp; Conversion Factors '!D55*'Emission &amp; Conversion Factors '!D50/1000+'Emission &amp; Conversion Factors '!D55*'Emission &amp; Conversion Factors '!D50/1000</f>
        <v>3.4554E-8</v>
      </c>
      <c r="O26" s="11">
        <f>L26*'Emission &amp; Conversion Factors '!D7+L26*'Emission &amp; Conversion Factors '!D56*'Emission &amp; Conversion Factors '!D51/1000+'Emission &amp; Conversion Factors '!D56*'Emission &amp; Conversion Factors '!D51/1000</f>
        <v>4.1237000000000001E-8</v>
      </c>
      <c r="P26" s="11">
        <f>M26*'Emission &amp; Conversion Factors '!D8+M26*'Emission &amp; Conversion Factors '!D57*'Emission &amp; Conversion Factors '!D52/1000+'Emission &amp; Conversion Factors '!D57*'Emission &amp; Conversion Factors '!D52/1000</f>
        <v>2.4832500000000004E-8</v>
      </c>
      <c r="R26" s="3" t="s">
        <v>6</v>
      </c>
      <c r="S26" s="10"/>
      <c r="T26" s="12"/>
      <c r="U26" s="3"/>
      <c r="V26" s="11">
        <f>S26*'Emission &amp; Conversion Factors '!N6+S26*'Emission &amp; Conversion Factors '!N55*'Emission &amp; Conversion Factors '!N50/1000+'Emission &amp; Conversion Factors '!N55*'Emission &amp; Conversion Factors '!N50/1000</f>
        <v>0</v>
      </c>
      <c r="W26" s="11">
        <f>T26*'Emission &amp; Conversion Factors '!N7+T26*'Emission &amp; Conversion Factors '!N56*'Emission &amp; Conversion Factors '!N51/1000+'Emission &amp; Conversion Factors '!N56*'Emission &amp; Conversion Factors '!N51/1000</f>
        <v>0</v>
      </c>
      <c r="X26" s="11">
        <f>U26*'Emission &amp; Conversion Factors '!N8+U26*'Emission &amp; Conversion Factors '!N57*'Emission &amp; Conversion Factors '!N52/1000+'Emission &amp; Conversion Factors '!N57*'Emission &amp; Conversion Factors '!N52/1000</f>
        <v>0</v>
      </c>
    </row>
    <row r="27" spans="2:24" x14ac:dyDescent="0.25">
      <c r="B27" s="3" t="s">
        <v>7</v>
      </c>
      <c r="C27" s="10"/>
      <c r="D27" s="12"/>
      <c r="E27" s="3"/>
      <c r="F27" s="11">
        <f>C27*'Emission &amp; Conversion Factors '!D6+C27*'Emission &amp; Conversion Factors '!D55*'Emission &amp; Conversion Factors '!D50/1000+'Emission &amp; Conversion Factors '!D55*'Emission &amp; Conversion Factors '!D50/1000</f>
        <v>3.4554E-8</v>
      </c>
      <c r="G27" s="11">
        <f>D27*'Emission &amp; Conversion Factors '!D7+D27*'Emission &amp; Conversion Factors '!D56*'Emission &amp; Conversion Factors '!D51/1000+'Emission &amp; Conversion Factors '!D56*'Emission &amp; Conversion Factors '!D51/1000</f>
        <v>4.1237000000000001E-8</v>
      </c>
      <c r="H27" s="11">
        <f>E27*'Emission &amp; Conversion Factors '!D8+E27*'Emission &amp; Conversion Factors '!D57*'Emission &amp; Conversion Factors '!D52/1000+'Emission &amp; Conversion Factors '!D57*'Emission &amp; Conversion Factors '!D52/1000</f>
        <v>2.4832500000000004E-8</v>
      </c>
      <c r="J27" s="3" t="s">
        <v>7</v>
      </c>
      <c r="K27" s="10"/>
      <c r="L27" s="12"/>
      <c r="M27" s="3"/>
      <c r="N27" s="11">
        <f>K27*'Emission &amp; Conversion Factors '!D6+K27*'Emission &amp; Conversion Factors '!D55*'Emission &amp; Conversion Factors '!D50/1000+'Emission &amp; Conversion Factors '!D55*'Emission &amp; Conversion Factors '!D50/1000</f>
        <v>3.4554E-8</v>
      </c>
      <c r="O27" s="11">
        <f>L27*'Emission &amp; Conversion Factors '!D7+L27*'Emission &amp; Conversion Factors '!D56*'Emission &amp; Conversion Factors '!D51/1000+'Emission &amp; Conversion Factors '!D56*'Emission &amp; Conversion Factors '!D51/1000</f>
        <v>4.1237000000000001E-8</v>
      </c>
      <c r="P27" s="11">
        <f>M27*'Emission &amp; Conversion Factors '!D8+M27*'Emission &amp; Conversion Factors '!D57*'Emission &amp; Conversion Factors '!D52/1000+'Emission &amp; Conversion Factors '!D57*'Emission &amp; Conversion Factors '!D52/1000</f>
        <v>2.4832500000000004E-8</v>
      </c>
      <c r="R27" s="3" t="s">
        <v>7</v>
      </c>
      <c r="S27" s="10"/>
      <c r="T27" s="12"/>
      <c r="U27" s="3"/>
      <c r="V27" s="11">
        <f>S27*'Emission &amp; Conversion Factors '!N6+S27*'Emission &amp; Conversion Factors '!N55*'Emission &amp; Conversion Factors '!N50/1000+'Emission &amp; Conversion Factors '!N55*'Emission &amp; Conversion Factors '!N50/1000</f>
        <v>0</v>
      </c>
      <c r="W27" s="11">
        <f>T27*'Emission &amp; Conversion Factors '!N7+T27*'Emission &amp; Conversion Factors '!N56*'Emission &amp; Conversion Factors '!N51/1000+'Emission &amp; Conversion Factors '!N56*'Emission &amp; Conversion Factors '!N51/1000</f>
        <v>0</v>
      </c>
      <c r="X27" s="11">
        <f>U27*'Emission &amp; Conversion Factors '!N8+U27*'Emission &amp; Conversion Factors '!N57*'Emission &amp; Conversion Factors '!N52/1000+'Emission &amp; Conversion Factors '!N57*'Emission &amp; Conversion Factors '!N52/1000</f>
        <v>0</v>
      </c>
    </row>
    <row r="28" spans="2:24" x14ac:dyDescent="0.25">
      <c r="B28" s="3" t="s">
        <v>8</v>
      </c>
      <c r="C28" s="10"/>
      <c r="D28" s="85"/>
      <c r="E28" s="3"/>
      <c r="F28" s="11">
        <f>C28*'Emission &amp; Conversion Factors '!D6+C28*'Emission &amp; Conversion Factors '!D55*'Emission &amp; Conversion Factors '!D50/1000+'Emission &amp; Conversion Factors '!D55*'Emission &amp; Conversion Factors '!D50/1000</f>
        <v>3.4554E-8</v>
      </c>
      <c r="G28" s="11">
        <f>D28*'Emission &amp; Conversion Factors '!D7+D28*'Emission &amp; Conversion Factors '!D56*'Emission &amp; Conversion Factors '!D51/1000+'Emission &amp; Conversion Factors '!D56*'Emission &amp; Conversion Factors '!D51/1000</f>
        <v>4.1237000000000001E-8</v>
      </c>
      <c r="H28" s="11">
        <f>E28*'Emission &amp; Conversion Factors '!D8+E28*'Emission &amp; Conversion Factors '!D57*'Emission &amp; Conversion Factors '!D52/1000+'Emission &amp; Conversion Factors '!D57*'Emission &amp; Conversion Factors '!D52/1000</f>
        <v>2.4832500000000004E-8</v>
      </c>
      <c r="J28" s="3" t="s">
        <v>8</v>
      </c>
      <c r="K28" s="10"/>
      <c r="L28" s="85"/>
      <c r="M28" s="3"/>
      <c r="N28" s="11">
        <f>K28*'Emission &amp; Conversion Factors '!D6+K28*'Emission &amp; Conversion Factors '!D55*'Emission &amp; Conversion Factors '!D50/1000+'Emission &amp; Conversion Factors '!D55*'Emission &amp; Conversion Factors '!D50/1000</f>
        <v>3.4554E-8</v>
      </c>
      <c r="O28" s="11">
        <f>L28*'Emission &amp; Conversion Factors '!D7+L28*'Emission &amp; Conversion Factors '!D56*'Emission &amp; Conversion Factors '!D51/1000+'Emission &amp; Conversion Factors '!D56*'Emission &amp; Conversion Factors '!D51/1000</f>
        <v>4.1237000000000001E-8</v>
      </c>
      <c r="P28" s="11">
        <f>M28*'Emission &amp; Conversion Factors '!D8+M28*'Emission &amp; Conversion Factors '!D57*'Emission &amp; Conversion Factors '!D52/1000+'Emission &amp; Conversion Factors '!D57*'Emission &amp; Conversion Factors '!D52/1000</f>
        <v>2.4832500000000004E-8</v>
      </c>
      <c r="R28" s="3" t="s">
        <v>8</v>
      </c>
      <c r="S28" s="10"/>
      <c r="T28" s="85"/>
      <c r="U28" s="3"/>
      <c r="V28" s="11">
        <f>S28*'Emission &amp; Conversion Factors '!N6+S28*'Emission &amp; Conversion Factors '!N55*'Emission &amp; Conversion Factors '!N50/1000+'Emission &amp; Conversion Factors '!N55*'Emission &amp; Conversion Factors '!N50/1000</f>
        <v>0</v>
      </c>
      <c r="W28" s="11">
        <f>T28*'Emission &amp; Conversion Factors '!N7+T28*'Emission &amp; Conversion Factors '!N56*'Emission &amp; Conversion Factors '!N51/1000+'Emission &amp; Conversion Factors '!N56*'Emission &amp; Conversion Factors '!N51/1000</f>
        <v>0</v>
      </c>
      <c r="X28" s="11">
        <f>U28*'Emission &amp; Conversion Factors '!N8+U28*'Emission &amp; Conversion Factors '!N57*'Emission &amp; Conversion Factors '!N52/1000+'Emission &amp; Conversion Factors '!N57*'Emission &amp; Conversion Factors '!N52/1000</f>
        <v>0</v>
      </c>
    </row>
    <row r="29" spans="2:24" x14ac:dyDescent="0.25">
      <c r="B29" s="3" t="s">
        <v>9</v>
      </c>
      <c r="C29" s="10"/>
      <c r="D29" s="85"/>
      <c r="E29" s="3"/>
      <c r="F29" s="11">
        <f>C29*'Emission &amp; Conversion Factors '!D6+C29*'Emission &amp; Conversion Factors '!D55*'Emission &amp; Conversion Factors '!D50/1000+'Emission &amp; Conversion Factors '!D55*'Emission &amp; Conversion Factors '!D50/1000</f>
        <v>3.4554E-8</v>
      </c>
      <c r="G29" s="11">
        <f>D29*'Emission &amp; Conversion Factors '!D7+D29*'Emission &amp; Conversion Factors '!D56*'Emission &amp; Conversion Factors '!D51/1000+'Emission &amp; Conversion Factors '!D56*'Emission &amp; Conversion Factors '!D51/1000</f>
        <v>4.1237000000000001E-8</v>
      </c>
      <c r="H29" s="11">
        <f>E29*'Emission &amp; Conversion Factors '!D8+E29*'Emission &amp; Conversion Factors '!D57*'Emission &amp; Conversion Factors '!D52/1000+'Emission &amp; Conversion Factors '!D57*'Emission &amp; Conversion Factors '!D52/1000</f>
        <v>2.4832500000000004E-8</v>
      </c>
      <c r="J29" s="3" t="s">
        <v>9</v>
      </c>
      <c r="K29" s="10"/>
      <c r="L29" s="85"/>
      <c r="M29" s="3"/>
      <c r="N29" s="11">
        <f>K29*'Emission &amp; Conversion Factors '!D6+K29*'Emission &amp; Conversion Factors '!D55*'Emission &amp; Conversion Factors '!D50/1000+'Emission &amp; Conversion Factors '!D55*'Emission &amp; Conversion Factors '!D50/1000</f>
        <v>3.4554E-8</v>
      </c>
      <c r="O29" s="11">
        <f>L29*'Emission &amp; Conversion Factors '!D7+L29*'Emission &amp; Conversion Factors '!D56*'Emission &amp; Conversion Factors '!D51/1000+'Emission &amp; Conversion Factors '!D56*'Emission &amp; Conversion Factors '!D51/1000</f>
        <v>4.1237000000000001E-8</v>
      </c>
      <c r="P29" s="11">
        <f>M29*'Emission &amp; Conversion Factors '!D8+M29*'Emission &amp; Conversion Factors '!D57*'Emission &amp; Conversion Factors '!D52/1000+'Emission &amp; Conversion Factors '!D57*'Emission &amp; Conversion Factors '!D52/1000</f>
        <v>2.4832500000000004E-8</v>
      </c>
      <c r="R29" s="3" t="s">
        <v>9</v>
      </c>
      <c r="S29" s="10"/>
      <c r="T29" s="85"/>
      <c r="U29" s="3"/>
      <c r="V29" s="11">
        <f>S29*'Emission &amp; Conversion Factors '!N6+S29*'Emission &amp; Conversion Factors '!N55*'Emission &amp; Conversion Factors '!N50/1000+'Emission &amp; Conversion Factors '!N55*'Emission &amp; Conversion Factors '!N50/1000</f>
        <v>0</v>
      </c>
      <c r="W29" s="11">
        <f>T29*'Emission &amp; Conversion Factors '!N7+T29*'Emission &amp; Conversion Factors '!N56*'Emission &amp; Conversion Factors '!N51/1000+'Emission &amp; Conversion Factors '!N56*'Emission &amp; Conversion Factors '!N51/1000</f>
        <v>0</v>
      </c>
      <c r="X29" s="11">
        <f>U29*'Emission &amp; Conversion Factors '!N8+U29*'Emission &amp; Conversion Factors '!N57*'Emission &amp; Conversion Factors '!N52/1000+'Emission &amp; Conversion Factors '!N57*'Emission &amp; Conversion Factors '!N52/1000</f>
        <v>0</v>
      </c>
    </row>
    <row r="30" spans="2:24" x14ac:dyDescent="0.25">
      <c r="B30" s="3" t="s">
        <v>10</v>
      </c>
      <c r="C30" s="10"/>
      <c r="D30" s="85"/>
      <c r="E30" s="3"/>
      <c r="F30" s="11">
        <f>C30*'Emission &amp; Conversion Factors '!D6+C30*'Emission &amp; Conversion Factors '!D55*'Emission &amp; Conversion Factors '!D50/1000+'Emission &amp; Conversion Factors '!D55*'Emission &amp; Conversion Factors '!D50/1000</f>
        <v>3.4554E-8</v>
      </c>
      <c r="G30" s="11">
        <f>D30*'Emission &amp; Conversion Factors '!D7+D30*'Emission &amp; Conversion Factors '!D56*'Emission &amp; Conversion Factors '!D51/1000+'Emission &amp; Conversion Factors '!D56*'Emission &amp; Conversion Factors '!D51/1000</f>
        <v>4.1237000000000001E-8</v>
      </c>
      <c r="H30" s="11">
        <f>E30*'Emission &amp; Conversion Factors '!D8+E30*'Emission &amp; Conversion Factors '!D57*'Emission &amp; Conversion Factors '!D52/1000+'Emission &amp; Conversion Factors '!D57*'Emission &amp; Conversion Factors '!D52/1000</f>
        <v>2.4832500000000004E-8</v>
      </c>
      <c r="J30" s="3" t="s">
        <v>10</v>
      </c>
      <c r="K30" s="10"/>
      <c r="L30" s="85"/>
      <c r="M30" s="3"/>
      <c r="N30" s="11">
        <f>K30*'Emission &amp; Conversion Factors '!D6+K30*'Emission &amp; Conversion Factors '!D55*'Emission &amp; Conversion Factors '!D50/1000+'Emission &amp; Conversion Factors '!D55*'Emission &amp; Conversion Factors '!D50/1000</f>
        <v>3.4554E-8</v>
      </c>
      <c r="O30" s="11">
        <f>L30*'Emission &amp; Conversion Factors '!D7+L30*'Emission &amp; Conversion Factors '!D56*'Emission &amp; Conversion Factors '!D51/1000+'Emission &amp; Conversion Factors '!D56*'Emission &amp; Conversion Factors '!D51/1000</f>
        <v>4.1237000000000001E-8</v>
      </c>
      <c r="P30" s="11">
        <f>M30*'Emission &amp; Conversion Factors '!D8+M30*'Emission &amp; Conversion Factors '!D57*'Emission &amp; Conversion Factors '!D52/1000+'Emission &amp; Conversion Factors '!D57*'Emission &amp; Conversion Factors '!D52/1000</f>
        <v>2.4832500000000004E-8</v>
      </c>
      <c r="R30" s="3" t="s">
        <v>10</v>
      </c>
      <c r="S30" s="10"/>
      <c r="T30" s="85"/>
      <c r="U30" s="3"/>
      <c r="V30" s="11">
        <f>S30*'Emission &amp; Conversion Factors '!N6+S30*'Emission &amp; Conversion Factors '!N55*'Emission &amp; Conversion Factors '!N50/1000+'Emission &amp; Conversion Factors '!N55*'Emission &amp; Conversion Factors '!N50/1000</f>
        <v>0</v>
      </c>
      <c r="W30" s="11">
        <f>T30*'Emission &amp; Conversion Factors '!N7+T30*'Emission &amp; Conversion Factors '!N56*'Emission &amp; Conversion Factors '!N51/1000+'Emission &amp; Conversion Factors '!N56*'Emission &amp; Conversion Factors '!N51/1000</f>
        <v>0</v>
      </c>
      <c r="X30" s="11">
        <f>U30*'Emission &amp; Conversion Factors '!N8+U30*'Emission &amp; Conversion Factors '!N57*'Emission &amp; Conversion Factors '!N52/1000+'Emission &amp; Conversion Factors '!N57*'Emission &amp; Conversion Factors '!N52/1000</f>
        <v>0</v>
      </c>
    </row>
    <row r="31" spans="2:24" x14ac:dyDescent="0.25">
      <c r="B31" s="3" t="s">
        <v>11</v>
      </c>
      <c r="C31" s="10"/>
      <c r="D31" s="85"/>
      <c r="E31" s="3"/>
      <c r="F31" s="11">
        <f>C31*'Emission &amp; Conversion Factors '!D6+C31*'Emission &amp; Conversion Factors '!D55*'Emission &amp; Conversion Factors '!D50/1000+'Emission &amp; Conversion Factors '!D55*'Emission &amp; Conversion Factors '!D50/1000</f>
        <v>3.4554E-8</v>
      </c>
      <c r="G31" s="11">
        <f>D31*'Emission &amp; Conversion Factors '!D7+D31*'Emission &amp; Conversion Factors '!D56*'Emission &amp; Conversion Factors '!D51/1000+'Emission &amp; Conversion Factors '!D56*'Emission &amp; Conversion Factors '!D51/1000</f>
        <v>4.1237000000000001E-8</v>
      </c>
      <c r="H31" s="11">
        <f>E31*'Emission &amp; Conversion Factors '!D8+E31*'Emission &amp; Conversion Factors '!D57*'Emission &amp; Conversion Factors '!D52/1000+'Emission &amp; Conversion Factors '!D57*'Emission &amp; Conversion Factors '!D52/1000</f>
        <v>2.4832500000000004E-8</v>
      </c>
      <c r="J31" s="3" t="s">
        <v>11</v>
      </c>
      <c r="K31" s="10"/>
      <c r="L31" s="85"/>
      <c r="M31" s="3"/>
      <c r="N31" s="11">
        <f>K31*'Emission &amp; Conversion Factors '!D6+K31*'Emission &amp; Conversion Factors '!D55*'Emission &amp; Conversion Factors '!D50/1000+'Emission &amp; Conversion Factors '!D55*'Emission &amp; Conversion Factors '!D50/1000</f>
        <v>3.4554E-8</v>
      </c>
      <c r="O31" s="11">
        <f>L31*'Emission &amp; Conversion Factors '!D7+L31*'Emission &amp; Conversion Factors '!D56*'Emission &amp; Conversion Factors '!D51/1000+'Emission &amp; Conversion Factors '!D56*'Emission &amp; Conversion Factors '!D51/1000</f>
        <v>4.1237000000000001E-8</v>
      </c>
      <c r="P31" s="11">
        <f>M31*'Emission &amp; Conversion Factors '!D8+M31*'Emission &amp; Conversion Factors '!D57*'Emission &amp; Conversion Factors '!D52/1000+'Emission &amp; Conversion Factors '!D57*'Emission &amp; Conversion Factors '!D52/1000</f>
        <v>2.4832500000000004E-8</v>
      </c>
      <c r="R31" s="3" t="s">
        <v>11</v>
      </c>
      <c r="S31" s="10"/>
      <c r="T31" s="85"/>
      <c r="U31" s="3"/>
      <c r="V31" s="11">
        <f>S31*'Emission &amp; Conversion Factors '!N6+S31*'Emission &amp; Conversion Factors '!N55*'Emission &amp; Conversion Factors '!N50/1000+'Emission &amp; Conversion Factors '!N55*'Emission &amp; Conversion Factors '!N50/1000</f>
        <v>0</v>
      </c>
      <c r="W31" s="11">
        <f>T31*'Emission &amp; Conversion Factors '!N7+T31*'Emission &amp; Conversion Factors '!N56*'Emission &amp; Conversion Factors '!N51/1000+'Emission &amp; Conversion Factors '!N56*'Emission &amp; Conversion Factors '!N51/1000</f>
        <v>0</v>
      </c>
      <c r="X31" s="11">
        <f>U31*'Emission &amp; Conversion Factors '!N8+U31*'Emission &amp; Conversion Factors '!N57*'Emission &amp; Conversion Factors '!N52/1000+'Emission &amp; Conversion Factors '!N57*'Emission &amp; Conversion Factors '!N52/1000</f>
        <v>0</v>
      </c>
    </row>
    <row r="32" spans="2:24" x14ac:dyDescent="0.25">
      <c r="B32" s="3" t="s">
        <v>12</v>
      </c>
      <c r="C32" s="10"/>
      <c r="D32" s="85"/>
      <c r="E32" s="3"/>
      <c r="F32" s="11">
        <f>C32*'Emission &amp; Conversion Factors '!D6+C32*'Emission &amp; Conversion Factors '!D55*'Emission &amp; Conversion Factors '!D50/1000+'Emission &amp; Conversion Factors '!D55*'Emission &amp; Conversion Factors '!D50/1000</f>
        <v>3.4554E-8</v>
      </c>
      <c r="G32" s="11">
        <f>D32*'Emission &amp; Conversion Factors '!D7+D32*'Emission &amp; Conversion Factors '!D56*'Emission &amp; Conversion Factors '!D51/1000+'Emission &amp; Conversion Factors '!D56*'Emission &amp; Conversion Factors '!D51/1000</f>
        <v>4.1237000000000001E-8</v>
      </c>
      <c r="H32" s="11">
        <f>E32*'Emission &amp; Conversion Factors '!D8+E32*'Emission &amp; Conversion Factors '!D57*'Emission &amp; Conversion Factors '!D52/1000+'Emission &amp; Conversion Factors '!D57*'Emission &amp; Conversion Factors '!D52/1000</f>
        <v>2.4832500000000004E-8</v>
      </c>
      <c r="J32" s="3" t="s">
        <v>12</v>
      </c>
      <c r="K32" s="10"/>
      <c r="L32" s="85"/>
      <c r="M32" s="3"/>
      <c r="N32" s="11">
        <f>K32*'Emission &amp; Conversion Factors '!D6+K32*'Emission &amp; Conversion Factors '!D55*'Emission &amp; Conversion Factors '!D50/1000+'Emission &amp; Conversion Factors '!D55*'Emission &amp; Conversion Factors '!D50/1000</f>
        <v>3.4554E-8</v>
      </c>
      <c r="O32" s="11">
        <f>L32*'Emission &amp; Conversion Factors '!D7+L32*'Emission &amp; Conversion Factors '!D56*'Emission &amp; Conversion Factors '!D51/1000+'Emission &amp; Conversion Factors '!D56*'Emission &amp; Conversion Factors '!D51/1000</f>
        <v>4.1237000000000001E-8</v>
      </c>
      <c r="P32" s="11">
        <f>M32*'Emission &amp; Conversion Factors '!D8+M32*'Emission &amp; Conversion Factors '!D57*'Emission &amp; Conversion Factors '!D52/1000+'Emission &amp; Conversion Factors '!D57*'Emission &amp; Conversion Factors '!D52/1000</f>
        <v>2.4832500000000004E-8</v>
      </c>
      <c r="R32" s="3" t="s">
        <v>12</v>
      </c>
      <c r="S32" s="10"/>
      <c r="T32" s="85"/>
      <c r="U32" s="3"/>
      <c r="V32" s="11">
        <f>S32*'Emission &amp; Conversion Factors '!N6+S32*'Emission &amp; Conversion Factors '!N55*'Emission &amp; Conversion Factors '!N50/1000+'Emission &amp; Conversion Factors '!N55*'Emission &amp; Conversion Factors '!N50/1000</f>
        <v>0</v>
      </c>
      <c r="W32" s="11">
        <f>T32*'Emission &amp; Conversion Factors '!N7+T32*'Emission &amp; Conversion Factors '!N56*'Emission &amp; Conversion Factors '!N51/1000+'Emission &amp; Conversion Factors '!N56*'Emission &amp; Conversion Factors '!N51/1000</f>
        <v>0</v>
      </c>
      <c r="X32" s="11">
        <f>U32*'Emission &amp; Conversion Factors '!N8+U32*'Emission &amp; Conversion Factors '!N57*'Emission &amp; Conversion Factors '!N52/1000+'Emission &amp; Conversion Factors '!N57*'Emission &amp; Conversion Factors '!N52/1000</f>
        <v>0</v>
      </c>
    </row>
    <row r="33" spans="2:24" x14ac:dyDescent="0.25">
      <c r="B33" s="97" t="s">
        <v>14</v>
      </c>
      <c r="C33" s="121">
        <f>SUM(C21:C32)</f>
        <v>0</v>
      </c>
      <c r="D33" s="121">
        <f t="shared" ref="D33:E33" si="2">SUM(D21:D32)</f>
        <v>0</v>
      </c>
      <c r="E33" s="121">
        <f t="shared" si="2"/>
        <v>0</v>
      </c>
      <c r="F33" s="11">
        <f>SUM(F21:F32)</f>
        <v>4.1464800000000002E-7</v>
      </c>
      <c r="G33" s="11">
        <f>SUM(G21:G32)</f>
        <v>4.9484399999999995E-7</v>
      </c>
      <c r="H33" s="11">
        <f>SUM(H21:H32)</f>
        <v>2.9799000000000004E-7</v>
      </c>
      <c r="J33" s="97" t="s">
        <v>14</v>
      </c>
      <c r="K33" s="10">
        <f>SUM(K21:K32)</f>
        <v>0</v>
      </c>
      <c r="L33" s="10">
        <f t="shared" ref="L33:M33" si="3">SUM(L21:L32)</f>
        <v>0</v>
      </c>
      <c r="M33" s="10">
        <f t="shared" si="3"/>
        <v>0</v>
      </c>
      <c r="N33" s="11">
        <f>SUM(N21:N32)</f>
        <v>4.1464800000000002E-7</v>
      </c>
      <c r="O33" s="11">
        <f>SUM(O21:O32)</f>
        <v>4.9484399999999995E-7</v>
      </c>
      <c r="P33" s="11">
        <f>SUM(P21:P32)</f>
        <v>2.9799000000000004E-7</v>
      </c>
      <c r="R33" s="97" t="s">
        <v>14</v>
      </c>
      <c r="S33" s="10"/>
      <c r="T33" s="85"/>
      <c r="U33" s="3"/>
      <c r="V33" s="11">
        <f>SUM(V21:V32)</f>
        <v>0</v>
      </c>
      <c r="W33" s="11">
        <f>SUM(W21:W32)</f>
        <v>0</v>
      </c>
      <c r="X33" s="11">
        <f>SUM(X21:X32)</f>
        <v>0</v>
      </c>
    </row>
    <row r="34" spans="2:24" x14ac:dyDescent="0.25">
      <c r="B34" s="101"/>
      <c r="C34" s="98"/>
      <c r="D34" s="99"/>
      <c r="E34" s="23"/>
      <c r="F34" s="23"/>
      <c r="G34" s="23"/>
      <c r="H34" s="23"/>
      <c r="J34" s="101"/>
      <c r="K34" s="98"/>
      <c r="L34" s="99"/>
      <c r="M34" s="23"/>
      <c r="N34" s="23"/>
      <c r="O34" s="23"/>
      <c r="P34" s="23"/>
      <c r="Q34" s="23"/>
      <c r="R34" s="101"/>
      <c r="S34" s="98"/>
      <c r="T34" s="99"/>
      <c r="U34" s="23"/>
      <c r="V34" s="23"/>
      <c r="W34" s="23"/>
      <c r="X34" s="23"/>
    </row>
    <row r="35" spans="2:24" x14ac:dyDescent="0.25">
      <c r="B35" s="101"/>
      <c r="C35" s="98"/>
      <c r="D35" s="99"/>
      <c r="E35" s="23"/>
      <c r="F35" s="23"/>
      <c r="G35" s="23"/>
      <c r="H35" s="23"/>
      <c r="J35" s="101"/>
      <c r="K35" s="98"/>
      <c r="L35" s="99"/>
      <c r="M35" s="23"/>
      <c r="N35" s="23"/>
      <c r="O35" s="23"/>
      <c r="P35" s="23"/>
      <c r="Q35" s="23"/>
      <c r="R35" s="101"/>
      <c r="S35" s="98"/>
      <c r="T35" s="99"/>
      <c r="U35" s="23"/>
      <c r="V35" s="23"/>
      <c r="W35" s="23"/>
      <c r="X35" s="23"/>
    </row>
    <row r="36" spans="2:24" ht="30" customHeight="1" x14ac:dyDescent="0.25">
      <c r="B36" s="164" t="s">
        <v>148</v>
      </c>
      <c r="C36" s="164"/>
      <c r="D36" s="85">
        <f>F17+N17+V17+F33+N33+V33</f>
        <v>1.243944E-6</v>
      </c>
      <c r="E36" s="3" t="s">
        <v>15</v>
      </c>
      <c r="F36" s="23"/>
      <c r="G36" s="23"/>
      <c r="H36" s="23"/>
      <c r="J36" s="101"/>
      <c r="K36" s="98"/>
      <c r="L36" s="99"/>
      <c r="M36" s="23"/>
      <c r="N36" s="23"/>
      <c r="O36" s="23"/>
      <c r="P36" s="23"/>
      <c r="Q36" s="23"/>
      <c r="R36" s="101"/>
      <c r="S36" s="98"/>
      <c r="T36" s="99"/>
      <c r="U36" s="23"/>
      <c r="V36" s="23"/>
      <c r="W36" s="23"/>
      <c r="X36" s="23"/>
    </row>
    <row r="37" spans="2:24" ht="30" customHeight="1" x14ac:dyDescent="0.25">
      <c r="B37" s="164" t="s">
        <v>149</v>
      </c>
      <c r="C37" s="164"/>
      <c r="D37" s="85">
        <f>G17+O17+W17+G33+O33+W33</f>
        <v>1.484532E-6</v>
      </c>
      <c r="E37" s="3" t="s">
        <v>15</v>
      </c>
      <c r="F37" s="23"/>
      <c r="G37" s="23"/>
      <c r="H37" s="23"/>
      <c r="J37" s="101"/>
      <c r="K37" s="98"/>
      <c r="L37" s="99"/>
      <c r="M37" s="23"/>
      <c r="N37" s="23"/>
      <c r="O37" s="23"/>
      <c r="P37" s="23"/>
      <c r="Q37" s="23"/>
      <c r="R37" s="101"/>
      <c r="S37" s="98"/>
      <c r="T37" s="99"/>
      <c r="U37" s="23"/>
      <c r="V37" s="23"/>
      <c r="W37" s="23"/>
      <c r="X37" s="23"/>
    </row>
    <row r="38" spans="2:24" ht="26.25" customHeight="1" x14ac:dyDescent="0.25">
      <c r="B38" s="164" t="s">
        <v>150</v>
      </c>
      <c r="C38" s="164"/>
      <c r="D38" s="85">
        <f>H17+P17+X17+H33+P33+X33</f>
        <v>8.9397000000000006E-7</v>
      </c>
      <c r="E38" s="3" t="s">
        <v>15</v>
      </c>
      <c r="F38" s="23"/>
      <c r="G38" s="23"/>
      <c r="H38" s="23"/>
      <c r="J38" s="101"/>
      <c r="K38" s="98"/>
      <c r="L38" s="99"/>
      <c r="M38" s="23"/>
      <c r="N38" s="23"/>
      <c r="O38" s="23"/>
      <c r="P38" s="23"/>
      <c r="Q38" s="23"/>
      <c r="R38" s="101"/>
      <c r="S38" s="98"/>
      <c r="T38" s="99"/>
      <c r="U38" s="23"/>
      <c r="V38" s="23"/>
      <c r="W38" s="23"/>
      <c r="X38" s="23"/>
    </row>
    <row r="39" spans="2:24" x14ac:dyDescent="0.25">
      <c r="B39" s="101"/>
      <c r="C39" s="98"/>
      <c r="D39" s="99"/>
      <c r="E39" s="23"/>
      <c r="F39" s="23"/>
      <c r="G39" s="23"/>
      <c r="H39" s="23"/>
      <c r="J39" s="101"/>
      <c r="K39" s="98"/>
      <c r="L39" s="99"/>
      <c r="M39" s="23"/>
      <c r="N39" s="23"/>
      <c r="O39" s="23"/>
      <c r="P39" s="23"/>
      <c r="Q39" s="23"/>
      <c r="R39" s="101"/>
      <c r="S39" s="98"/>
      <c r="T39" s="99"/>
      <c r="U39" s="23"/>
      <c r="V39" s="23"/>
      <c r="W39" s="23"/>
      <c r="X39" s="23"/>
    </row>
    <row r="40" spans="2:24" x14ac:dyDescent="0.25">
      <c r="B40" s="101"/>
      <c r="C40" s="98"/>
      <c r="D40" s="99"/>
      <c r="E40" s="23"/>
      <c r="F40" s="23"/>
      <c r="G40" s="23"/>
      <c r="H40" s="23"/>
      <c r="J40" s="101"/>
      <c r="K40" s="98"/>
      <c r="L40" s="99"/>
      <c r="M40" s="23"/>
      <c r="N40" s="23"/>
      <c r="O40" s="23"/>
      <c r="P40" s="23"/>
      <c r="Q40" s="23"/>
      <c r="R40" s="101"/>
      <c r="S40" s="98"/>
      <c r="T40" s="99"/>
      <c r="U40" s="23"/>
      <c r="V40" s="23"/>
      <c r="W40" s="23"/>
      <c r="X40" s="23"/>
    </row>
    <row r="42" spans="2:24" s="100" customFormat="1" x14ac:dyDescent="0.25"/>
    <row r="43" spans="2:24" s="100" customFormat="1" x14ac:dyDescent="0.25"/>
    <row r="44" spans="2:24" s="100" customFormat="1" x14ac:dyDescent="0.25"/>
  </sheetData>
  <mergeCells count="6">
    <mergeCell ref="B38:C38"/>
    <mergeCell ref="B19:E19"/>
    <mergeCell ref="R19:V19"/>
    <mergeCell ref="B3:H3"/>
    <mergeCell ref="B36:C36"/>
    <mergeCell ref="B37:C37"/>
  </mergeCells>
  <phoneticPr fontId="2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R30"/>
  <sheetViews>
    <sheetView zoomScale="77" zoomScaleNormal="77" workbookViewId="0">
      <selection activeCell="C12" sqref="C12"/>
    </sheetView>
  </sheetViews>
  <sheetFormatPr defaultColWidth="9.140625" defaultRowHeight="15" x14ac:dyDescent="0.25"/>
  <cols>
    <col min="1" max="1" width="9.140625" style="7"/>
    <col min="2" max="2" width="21.85546875" style="7" bestFit="1" customWidth="1"/>
    <col min="3" max="5" width="40.28515625" style="7" customWidth="1"/>
    <col min="6" max="6" width="44" style="7" customWidth="1"/>
    <col min="7" max="7" width="9.140625" style="7" customWidth="1"/>
    <col min="8" max="8" width="24.28515625" style="7" customWidth="1"/>
    <col min="9" max="11" width="39" style="7" customWidth="1"/>
    <col min="12" max="12" width="31.5703125" style="7" customWidth="1"/>
    <col min="13" max="13" width="9.140625" style="7"/>
    <col min="14" max="21" width="35.7109375" style="7" customWidth="1"/>
    <col min="22" max="16384" width="9.140625" style="7"/>
  </cols>
  <sheetData>
    <row r="3" spans="2:18" ht="33.75" customHeight="1" x14ac:dyDescent="0.25">
      <c r="B3" s="118" t="s">
        <v>114</v>
      </c>
      <c r="C3" s="119"/>
      <c r="D3" s="119"/>
      <c r="E3" s="119"/>
      <c r="F3" s="120"/>
      <c r="H3" s="165" t="s">
        <v>163</v>
      </c>
      <c r="I3" s="166"/>
      <c r="J3" s="166"/>
      <c r="K3" s="166"/>
      <c r="L3" s="167"/>
      <c r="N3" s="165" t="s">
        <v>115</v>
      </c>
      <c r="O3" s="168"/>
      <c r="P3" s="168"/>
      <c r="Q3" s="168"/>
      <c r="R3" s="173"/>
    </row>
    <row r="4" spans="2:18" ht="63" customHeight="1" x14ac:dyDescent="0.25">
      <c r="B4" s="52" t="s">
        <v>20</v>
      </c>
      <c r="C4" s="38" t="s">
        <v>164</v>
      </c>
      <c r="D4" s="38" t="s">
        <v>175</v>
      </c>
      <c r="E4" s="38" t="s">
        <v>218</v>
      </c>
      <c r="F4" s="38" t="s">
        <v>219</v>
      </c>
      <c r="H4" s="52" t="s">
        <v>20</v>
      </c>
      <c r="I4" s="38" t="s">
        <v>165</v>
      </c>
      <c r="J4" s="38" t="s">
        <v>174</v>
      </c>
      <c r="K4" s="38" t="s">
        <v>172</v>
      </c>
      <c r="L4" s="38" t="s">
        <v>173</v>
      </c>
      <c r="N4" s="38" t="s">
        <v>151</v>
      </c>
      <c r="O4" s="38" t="s">
        <v>159</v>
      </c>
      <c r="P4" s="38" t="s">
        <v>158</v>
      </c>
      <c r="Q4" s="38" t="s">
        <v>157</v>
      </c>
      <c r="R4" s="38" t="s">
        <v>166</v>
      </c>
    </row>
    <row r="5" spans="2:18" x14ac:dyDescent="0.25">
      <c r="B5" s="86" t="s">
        <v>1</v>
      </c>
      <c r="C5" s="137"/>
      <c r="D5" s="137"/>
      <c r="E5" s="11">
        <f>'Emission &amp; Conversion Factors '!$D$7*'Transportation Data'!D5</f>
        <v>0</v>
      </c>
      <c r="F5" s="11">
        <f>C5*'Emission &amp; Conversion Factors '!D6+C5*'Emission &amp; Conversion Factors '!D55*'Emission &amp; Conversion Factors '!D50/1000+'Emission &amp; Conversion Factors '!D55*'Emission &amp; Conversion Factors '!D50/1000</f>
        <v>3.4554E-8</v>
      </c>
      <c r="H5" s="86" t="s">
        <v>1</v>
      </c>
      <c r="I5" s="11"/>
      <c r="J5" s="11"/>
      <c r="K5" s="11">
        <f>'Emission &amp; Conversion Factors '!$D$7*'Transportation Data'!J5</f>
        <v>0</v>
      </c>
      <c r="L5" s="11">
        <f>I5*'Emission &amp; Conversion Factors '!D6+I5*'Emission &amp; Conversion Factors '!D55*'Emission &amp; Conversion Factors '!D50/1000+'Emission &amp; Conversion Factors '!D55*'Emission &amp; Conversion Factors '!D50/1000</f>
        <v>3.4554E-8</v>
      </c>
      <c r="N5" s="172" t="s">
        <v>155</v>
      </c>
      <c r="O5" s="171" t="s">
        <v>178</v>
      </c>
      <c r="P5" s="174" t="s">
        <v>153</v>
      </c>
      <c r="Q5" s="175"/>
      <c r="R5" s="179">
        <f>Q5*'Emission &amp; Conversion Factors '!E67</f>
        <v>0</v>
      </c>
    </row>
    <row r="6" spans="2:18" x14ac:dyDescent="0.25">
      <c r="B6" s="86" t="s">
        <v>2</v>
      </c>
      <c r="C6" s="137"/>
      <c r="D6" s="137"/>
      <c r="E6" s="11">
        <f>'Emission &amp; Conversion Factors '!$D$7*'Transportation Data'!D6</f>
        <v>0</v>
      </c>
      <c r="F6" s="11">
        <f>C6*'Emission &amp; Conversion Factors '!D6+C6*'Emission &amp; Conversion Factors '!D55*'Emission &amp; Conversion Factors '!D50/1000+'Emission &amp; Conversion Factors '!D55*'Emission &amp; Conversion Factors '!D50/1000</f>
        <v>3.4554E-8</v>
      </c>
      <c r="H6" s="86" t="s">
        <v>2</v>
      </c>
      <c r="I6" s="11"/>
      <c r="J6" s="11"/>
      <c r="K6" s="11">
        <f>'Emission &amp; Conversion Factors '!$D$7*'Transportation Data'!J6</f>
        <v>0</v>
      </c>
      <c r="L6" s="11">
        <f>I6*'Emission &amp; Conversion Factors '!D6+I6*'Emission &amp; Conversion Factors '!D55*'Emission &amp; Conversion Factors '!D50/1000+'Emission &amp; Conversion Factors '!D55*'Emission &amp; Conversion Factors '!D50/1000</f>
        <v>3.4554E-8</v>
      </c>
      <c r="N6" s="172"/>
      <c r="O6" s="171"/>
      <c r="P6" s="174"/>
      <c r="Q6" s="175"/>
      <c r="R6" s="179"/>
    </row>
    <row r="7" spans="2:18" x14ac:dyDescent="0.25">
      <c r="B7" s="86" t="s">
        <v>3</v>
      </c>
      <c r="C7" s="137"/>
      <c r="D7" s="137"/>
      <c r="E7" s="11">
        <f>'Emission &amp; Conversion Factors '!$D$7*'Transportation Data'!D7</f>
        <v>0</v>
      </c>
      <c r="F7" s="11">
        <f>C7*'Emission &amp; Conversion Factors '!D6+C7*'Emission &amp; Conversion Factors '!D55*'Emission &amp; Conversion Factors '!D50/1000+'Emission &amp; Conversion Factors '!D55*'Emission &amp; Conversion Factors '!D50/1000</f>
        <v>3.4554E-8</v>
      </c>
      <c r="H7" s="86" t="s">
        <v>3</v>
      </c>
      <c r="I7" s="11"/>
      <c r="J7" s="11"/>
      <c r="K7" s="11">
        <f>'Emission &amp; Conversion Factors '!$D$7*'Transportation Data'!J7</f>
        <v>0</v>
      </c>
      <c r="L7" s="11">
        <f>I7*'Emission &amp; Conversion Factors '!D6+I7*'Emission &amp; Conversion Factors '!D55*'Emission &amp; Conversion Factors '!D50/1000+'Emission &amp; Conversion Factors '!D55*'Emission &amp; Conversion Factors '!D50/1000</f>
        <v>3.4554E-8</v>
      </c>
      <c r="N7" s="172"/>
      <c r="O7" s="170" t="s">
        <v>179</v>
      </c>
      <c r="P7" s="103" t="s">
        <v>153</v>
      </c>
      <c r="Q7" s="103"/>
      <c r="R7" s="180">
        <f>'Emission &amp; Conversion Factors '!E68*'Transportation Data'!Q7</f>
        <v>0</v>
      </c>
    </row>
    <row r="8" spans="2:18" x14ac:dyDescent="0.25">
      <c r="B8" s="86" t="s">
        <v>4</v>
      </c>
      <c r="C8" s="137"/>
      <c r="D8" s="137"/>
      <c r="E8" s="11">
        <f>'Emission &amp; Conversion Factors '!$D$7*'Transportation Data'!D8</f>
        <v>0</v>
      </c>
      <c r="F8" s="11">
        <f>C8*'Emission &amp; Conversion Factors '!D6+C8*'Emission &amp; Conversion Factors '!D55*'Emission &amp; Conversion Factors '!D50/1000+'Emission &amp; Conversion Factors '!D55*'Emission &amp; Conversion Factors '!D50/1000</f>
        <v>3.4554E-8</v>
      </c>
      <c r="H8" s="86" t="s">
        <v>4</v>
      </c>
      <c r="I8" s="11"/>
      <c r="J8" s="11"/>
      <c r="K8" s="11">
        <f>'Emission &amp; Conversion Factors '!$D$7*'Transportation Data'!J8</f>
        <v>0</v>
      </c>
      <c r="L8" s="11">
        <f>I8*'Emission &amp; Conversion Factors '!D6+I8*'Emission &amp; Conversion Factors '!D55*'Emission &amp; Conversion Factors '!D50/1000+'Emission &amp; Conversion Factors '!D55*'Emission &amp; Conversion Factors '!D50/1000</f>
        <v>3.4554E-8</v>
      </c>
      <c r="N8" s="172"/>
      <c r="O8" s="170"/>
      <c r="P8" s="103" t="s">
        <v>154</v>
      </c>
      <c r="Q8" s="103"/>
      <c r="R8" s="180">
        <f>Q8*'Emission &amp; Conversion Factors '!E69</f>
        <v>0</v>
      </c>
    </row>
    <row r="9" spans="2:18" x14ac:dyDescent="0.25">
      <c r="B9" s="86" t="s">
        <v>5</v>
      </c>
      <c r="C9" s="137"/>
      <c r="D9" s="137"/>
      <c r="E9" s="11">
        <f>'Emission &amp; Conversion Factors '!$D$7*'Transportation Data'!D9</f>
        <v>0</v>
      </c>
      <c r="F9" s="11">
        <f>C9*'Emission &amp; Conversion Factors '!D6+C9*'Emission &amp; Conversion Factors '!D55*'Emission &amp; Conversion Factors '!D50/1000+'Emission &amp; Conversion Factors '!D55*'Emission &amp; Conversion Factors '!D50/1000</f>
        <v>3.4554E-8</v>
      </c>
      <c r="H9" s="86" t="s">
        <v>5</v>
      </c>
      <c r="I9" s="11"/>
      <c r="J9" s="11"/>
      <c r="K9" s="11">
        <f>'Emission &amp; Conversion Factors '!$D$7*'Transportation Data'!J9</f>
        <v>0</v>
      </c>
      <c r="L9" s="11">
        <f>I9*'Emission &amp; Conversion Factors '!D6+I9*'Emission &amp; Conversion Factors '!D55*'Emission &amp; Conversion Factors '!D50/1000+'Emission &amp; Conversion Factors '!D55*'Emission &amp; Conversion Factors '!D50/1000</f>
        <v>3.4554E-8</v>
      </c>
      <c r="N9" s="172"/>
      <c r="O9" s="171" t="s">
        <v>152</v>
      </c>
      <c r="P9" s="103" t="s">
        <v>153</v>
      </c>
      <c r="Q9" s="103"/>
      <c r="R9" s="180">
        <f>Q9*'Emission &amp; Conversion Factors '!E70</f>
        <v>0</v>
      </c>
    </row>
    <row r="10" spans="2:18" x14ac:dyDescent="0.25">
      <c r="B10" s="86" t="s">
        <v>6</v>
      </c>
      <c r="C10" s="137"/>
      <c r="D10" s="137"/>
      <c r="E10" s="11">
        <f>'Emission &amp; Conversion Factors '!$D$7*'Transportation Data'!D10</f>
        <v>0</v>
      </c>
      <c r="F10" s="11">
        <f>C10*'Emission &amp; Conversion Factors '!D6+C10*'Emission &amp; Conversion Factors '!D55*'Emission &amp; Conversion Factors '!D50/1000+'Emission &amp; Conversion Factors '!D55*'Emission &amp; Conversion Factors '!D50/1000</f>
        <v>3.4554E-8</v>
      </c>
      <c r="H10" s="86" t="s">
        <v>6</v>
      </c>
      <c r="I10" s="11"/>
      <c r="J10" s="11"/>
      <c r="K10" s="11">
        <f>'Emission &amp; Conversion Factors '!$D$7*'Transportation Data'!J10</f>
        <v>0</v>
      </c>
      <c r="L10" s="11">
        <f>I10*'Emission &amp; Conversion Factors '!D6+I10*'Emission &amp; Conversion Factors '!D55*'Emission &amp; Conversion Factors '!D50/1000+'Emission &amp; Conversion Factors '!D55*'Emission &amp; Conversion Factors '!D50/1000</f>
        <v>3.4554E-8</v>
      </c>
      <c r="N10" s="172"/>
      <c r="O10" s="171"/>
      <c r="P10" s="103" t="s">
        <v>154</v>
      </c>
      <c r="Q10" s="103"/>
      <c r="R10" s="180">
        <f>Q10*'Emission &amp; Conversion Factors '!E71</f>
        <v>0</v>
      </c>
    </row>
    <row r="11" spans="2:18" x14ac:dyDescent="0.25">
      <c r="B11" s="86" t="s">
        <v>7</v>
      </c>
      <c r="C11" s="137"/>
      <c r="D11" s="137"/>
      <c r="E11" s="11">
        <f>'Emission &amp; Conversion Factors '!$D$7*'Transportation Data'!D11</f>
        <v>0</v>
      </c>
      <c r="F11" s="11">
        <f>C11*'Emission &amp; Conversion Factors '!D6+C11*'Emission &amp; Conversion Factors '!D55*'Emission &amp; Conversion Factors '!D50/1000+'Emission &amp; Conversion Factors '!D55*'Emission &amp; Conversion Factors '!D50/1000</f>
        <v>3.4554E-8</v>
      </c>
      <c r="H11" s="86" t="s">
        <v>7</v>
      </c>
      <c r="I11" s="11"/>
      <c r="J11" s="11"/>
      <c r="K11" s="11">
        <f>'Emission &amp; Conversion Factors '!$D$7*'Transportation Data'!J11</f>
        <v>0</v>
      </c>
      <c r="L11" s="11">
        <f>I11*'Emission &amp; Conversion Factors '!D6+I11*'Emission &amp; Conversion Factors '!D55*'Emission &amp; Conversion Factors '!D50/1000+'Emission &amp; Conversion Factors '!D55*'Emission &amp; Conversion Factors '!D50/1000</f>
        <v>3.4554E-8</v>
      </c>
      <c r="N11" s="122"/>
      <c r="O11" s="169"/>
      <c r="P11" s="111"/>
      <c r="Q11" s="111"/>
      <c r="R11" s="111"/>
    </row>
    <row r="12" spans="2:18" x14ac:dyDescent="0.25">
      <c r="B12" s="86" t="s">
        <v>8</v>
      </c>
      <c r="C12" s="137"/>
      <c r="D12" s="137"/>
      <c r="E12" s="11">
        <f>'Emission &amp; Conversion Factors '!$D$7*'Transportation Data'!D12</f>
        <v>0</v>
      </c>
      <c r="F12" s="11">
        <f>C12*'Emission &amp; Conversion Factors '!D6+C12*'Emission &amp; Conversion Factors '!D55*'Emission &amp; Conversion Factors '!D50/1000+'Emission &amp; Conversion Factors '!D55*'Emission &amp; Conversion Factors '!D50/1000</f>
        <v>3.4554E-8</v>
      </c>
      <c r="H12" s="86" t="s">
        <v>8</v>
      </c>
      <c r="I12" s="11"/>
      <c r="J12" s="11"/>
      <c r="K12" s="11">
        <f>'Emission &amp; Conversion Factors '!$D$7*'Transportation Data'!J12</f>
        <v>0</v>
      </c>
      <c r="L12" s="11">
        <f>I12*'Emission &amp; Conversion Factors '!D6+I12*'Emission &amp; Conversion Factors '!D55*'Emission &amp; Conversion Factors '!D50/1000+'Emission &amp; Conversion Factors '!D55*'Emission &amp; Conversion Factors '!D50/1000</f>
        <v>3.4554E-8</v>
      </c>
      <c r="N12" s="122"/>
      <c r="O12" s="169"/>
      <c r="P12" s="111"/>
      <c r="Q12" s="103" t="s">
        <v>180</v>
      </c>
      <c r="R12" s="103">
        <f>SUM(R5:R10)</f>
        <v>0</v>
      </c>
    </row>
    <row r="13" spans="2:18" x14ac:dyDescent="0.25">
      <c r="B13" s="86" t="s">
        <v>9</v>
      </c>
      <c r="C13" s="137"/>
      <c r="D13" s="137"/>
      <c r="E13" s="11">
        <f>'Emission &amp; Conversion Factors '!$D$7*'Transportation Data'!D13</f>
        <v>0</v>
      </c>
      <c r="F13" s="11">
        <f>C13*'Emission &amp; Conversion Factors '!D6+C13*'Emission &amp; Conversion Factors '!D55*'Emission &amp; Conversion Factors '!D50/1000+'Emission &amp; Conversion Factors '!D55*'Emission &amp; Conversion Factors '!D50/1000</f>
        <v>3.4554E-8</v>
      </c>
      <c r="H13" s="86" t="s">
        <v>9</v>
      </c>
      <c r="I13" s="11"/>
      <c r="J13" s="11"/>
      <c r="K13" s="11">
        <f>'Emission &amp; Conversion Factors '!$D$7*'Transportation Data'!J13</f>
        <v>0</v>
      </c>
      <c r="L13" s="11">
        <f>I13*'Emission &amp; Conversion Factors '!D6+I13*'Emission &amp; Conversion Factors '!D55*'Emission &amp; Conversion Factors '!D50/1000+'Emission &amp; Conversion Factors '!D55*'Emission &amp; Conversion Factors '!D50/1000</f>
        <v>3.4554E-8</v>
      </c>
      <c r="N13" s="111"/>
      <c r="O13" s="111"/>
      <c r="P13" s="111"/>
      <c r="Q13" s="111"/>
      <c r="R13" s="111"/>
    </row>
    <row r="14" spans="2:18" x14ac:dyDescent="0.25">
      <c r="B14" s="86" t="s">
        <v>10</v>
      </c>
      <c r="C14" s="137"/>
      <c r="D14" s="137"/>
      <c r="E14" s="11">
        <f>'Emission &amp; Conversion Factors '!$D$7*'Transportation Data'!D14</f>
        <v>0</v>
      </c>
      <c r="F14" s="11">
        <f>C14*'Emission &amp; Conversion Factors '!D6+C14*'Emission &amp; Conversion Factors '!D55*'Emission &amp; Conversion Factors '!D50/1000+'Emission &amp; Conversion Factors '!D55*'Emission &amp; Conversion Factors '!D50/1000</f>
        <v>3.4554E-8</v>
      </c>
      <c r="H14" s="86" t="s">
        <v>10</v>
      </c>
      <c r="I14" s="11"/>
      <c r="J14" s="11"/>
      <c r="K14" s="11">
        <f>'Emission &amp; Conversion Factors '!$D$7*'Transportation Data'!J14</f>
        <v>0</v>
      </c>
      <c r="L14" s="11">
        <f>I14*'Emission &amp; Conversion Factors '!D6+I14*'Emission &amp; Conversion Factors '!D55*'Emission &amp; Conversion Factors '!D50/1000+'Emission &amp; Conversion Factors '!D55*'Emission &amp; Conversion Factors '!D50/1000</f>
        <v>3.4554E-8</v>
      </c>
      <c r="N14" s="127" t="s">
        <v>190</v>
      </c>
      <c r="O14" s="127" t="s">
        <v>159</v>
      </c>
      <c r="P14" s="127" t="s">
        <v>48</v>
      </c>
      <c r="Q14" s="111"/>
      <c r="R14" s="111"/>
    </row>
    <row r="15" spans="2:18" x14ac:dyDescent="0.25">
      <c r="B15" s="86" t="s">
        <v>11</v>
      </c>
      <c r="C15" s="137"/>
      <c r="D15" s="137"/>
      <c r="E15" s="11">
        <f>'Emission &amp; Conversion Factors '!$D$7*'Transportation Data'!D15</f>
        <v>0</v>
      </c>
      <c r="F15" s="11">
        <f>C15*'Emission &amp; Conversion Factors '!D6+C15*'Emission &amp; Conversion Factors '!D55*'Emission &amp; Conversion Factors '!D50/1000+'Emission &amp; Conversion Factors '!D55*'Emission &amp; Conversion Factors '!D50/1000</f>
        <v>3.4554E-8</v>
      </c>
      <c r="H15" s="86" t="s">
        <v>11</v>
      </c>
      <c r="I15" s="11"/>
      <c r="J15" s="11"/>
      <c r="K15" s="11">
        <f>'Emission &amp; Conversion Factors '!$D$7*'Transportation Data'!J15</f>
        <v>0</v>
      </c>
      <c r="L15" s="11">
        <f>I15*'Emission &amp; Conversion Factors '!D6+I15*'Emission &amp; Conversion Factors '!D55*'Emission &amp; Conversion Factors '!D50/1000+'Emission &amp; Conversion Factors '!D55*'Emission &amp; Conversion Factors '!D50/1000</f>
        <v>3.4554E-8</v>
      </c>
      <c r="N15" s="103" t="s">
        <v>191</v>
      </c>
      <c r="O15" s="103">
        <v>1700</v>
      </c>
      <c r="P15" s="103" t="s">
        <v>195</v>
      </c>
      <c r="Q15" s="111"/>
      <c r="R15" s="111"/>
    </row>
    <row r="16" spans="2:18" x14ac:dyDescent="0.25">
      <c r="B16" s="86" t="s">
        <v>12</v>
      </c>
      <c r="C16" s="137"/>
      <c r="D16" s="137"/>
      <c r="E16" s="11">
        <f>'Emission &amp; Conversion Factors '!$D$7*'Transportation Data'!D16</f>
        <v>0</v>
      </c>
      <c r="F16" s="11">
        <f>C16*'Emission &amp; Conversion Factors '!D6+C16*'Emission &amp; Conversion Factors '!D55*'Emission &amp; Conversion Factors '!D50/1000+'Emission &amp; Conversion Factors '!D55*'Emission &amp; Conversion Factors '!D50/1000</f>
        <v>3.4554E-8</v>
      </c>
      <c r="H16" s="86" t="s">
        <v>12</v>
      </c>
      <c r="I16" s="11"/>
      <c r="J16" s="11"/>
      <c r="K16" s="11">
        <f>'Emission &amp; Conversion Factors '!$D$7*'Transportation Data'!J16</f>
        <v>0</v>
      </c>
      <c r="L16" s="11">
        <f>I16*'Emission &amp; Conversion Factors '!D6+I16*'Emission &amp; Conversion Factors '!D55*'Emission &amp; Conversion Factors '!D50/1000+'Emission &amp; Conversion Factors '!D55*'Emission &amp; Conversion Factors '!D50/1000</f>
        <v>3.4554E-8</v>
      </c>
      <c r="N16" s="103" t="s">
        <v>192</v>
      </c>
      <c r="O16" s="103">
        <v>350</v>
      </c>
      <c r="P16" s="103" t="s">
        <v>195</v>
      </c>
      <c r="Q16" s="111"/>
      <c r="R16" s="111"/>
    </row>
    <row r="17" spans="2:16" x14ac:dyDescent="0.25">
      <c r="B17" s="104" t="s">
        <v>14</v>
      </c>
      <c r="C17" s="138">
        <f>SUM(C5:C16)</f>
        <v>0</v>
      </c>
      <c r="D17" s="138">
        <f>SUM(D5:D16)</f>
        <v>0</v>
      </c>
      <c r="E17" s="11">
        <f>'Emission &amp; Conversion Factors '!$D$7*'Transportation Data'!D17</f>
        <v>0</v>
      </c>
      <c r="F17" s="105">
        <f>SUM(F5:F16)</f>
        <v>4.1464800000000002E-7</v>
      </c>
      <c r="H17" s="104" t="s">
        <v>14</v>
      </c>
      <c r="I17" s="103"/>
      <c r="J17" s="105">
        <f>SUM(J5:J16)</f>
        <v>0</v>
      </c>
      <c r="K17" s="11">
        <f>'Emission &amp; Conversion Factors '!$D$7*'Transportation Data'!J17</f>
        <v>0</v>
      </c>
      <c r="L17" s="105">
        <f>SUM(L5:L16)</f>
        <v>4.1464800000000002E-7</v>
      </c>
      <c r="N17" s="103" t="s">
        <v>193</v>
      </c>
      <c r="O17" s="103">
        <v>490</v>
      </c>
      <c r="P17" s="103" t="s">
        <v>195</v>
      </c>
    </row>
    <row r="18" spans="2:16" x14ac:dyDescent="0.25">
      <c r="B18" s="110"/>
      <c r="C18" s="111"/>
      <c r="D18" s="111"/>
      <c r="E18" s="111"/>
      <c r="F18" s="112"/>
      <c r="H18" s="110"/>
      <c r="I18" s="111"/>
      <c r="J18" s="111"/>
      <c r="K18" s="111"/>
      <c r="L18" s="112"/>
      <c r="N18" s="103" t="s">
        <v>194</v>
      </c>
      <c r="O18" s="103">
        <v>875</v>
      </c>
      <c r="P18" s="103" t="s">
        <v>195</v>
      </c>
    </row>
    <row r="19" spans="2:16" x14ac:dyDescent="0.25">
      <c r="B19" s="110"/>
      <c r="C19" s="111"/>
      <c r="D19" s="111"/>
      <c r="E19" s="111"/>
      <c r="F19" s="112"/>
      <c r="H19" s="110"/>
      <c r="I19" s="111"/>
      <c r="J19" s="111"/>
      <c r="K19" s="111"/>
      <c r="L19" s="112"/>
    </row>
    <row r="21" spans="2:16" ht="15.75" customHeight="1" x14ac:dyDescent="0.25"/>
    <row r="22" spans="2:16" ht="29.25" customHeight="1" x14ac:dyDescent="0.25"/>
    <row r="26" spans="2:16" ht="20.25" customHeight="1" x14ac:dyDescent="0.25"/>
    <row r="27" spans="2:16" ht="30.75" customHeight="1" x14ac:dyDescent="0.25"/>
    <row r="30" spans="2:16" ht="15" customHeight="1" x14ac:dyDescent="0.25"/>
  </sheetData>
  <mergeCells count="10">
    <mergeCell ref="O11:O12"/>
    <mergeCell ref="O7:O8"/>
    <mergeCell ref="O9:O10"/>
    <mergeCell ref="N5:N10"/>
    <mergeCell ref="H3:L3"/>
    <mergeCell ref="N3:R3"/>
    <mergeCell ref="P5:P6"/>
    <mergeCell ref="Q5:Q6"/>
    <mergeCell ref="R5:R6"/>
    <mergeCell ref="O5:O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
  <sheetViews>
    <sheetView zoomScale="98" zoomScaleNormal="98" workbookViewId="0">
      <selection activeCell="C4" sqref="C4:C5"/>
    </sheetView>
  </sheetViews>
  <sheetFormatPr defaultColWidth="9.140625" defaultRowHeight="15" x14ac:dyDescent="0.25"/>
  <cols>
    <col min="1" max="1" width="6.28515625" style="1" customWidth="1"/>
    <col min="2" max="2" width="41.140625" style="1" bestFit="1" customWidth="1"/>
    <col min="3" max="3" width="13.7109375" style="1" bestFit="1" customWidth="1"/>
    <col min="4" max="4" width="13" style="1" bestFit="1" customWidth="1"/>
    <col min="5" max="5" width="14.7109375" style="1" customWidth="1"/>
    <col min="6" max="6" width="13.42578125" style="1" bestFit="1" customWidth="1"/>
    <col min="7" max="7" width="14.5703125" style="1" customWidth="1"/>
    <col min="8" max="12" width="13.42578125" style="1" bestFit="1" customWidth="1"/>
    <col min="13" max="13" width="12.85546875" style="1" bestFit="1" customWidth="1"/>
    <col min="14" max="14" width="13.42578125" style="1" bestFit="1" customWidth="1"/>
    <col min="15" max="16384" width="9.140625" style="1"/>
  </cols>
  <sheetData>
    <row r="1" spans="1:18" ht="19.5" customHeight="1" x14ac:dyDescent="0.25">
      <c r="A1" s="75"/>
    </row>
    <row r="2" spans="1:18" ht="15.75" x14ac:dyDescent="0.25">
      <c r="B2" s="38" t="s">
        <v>215</v>
      </c>
    </row>
    <row r="3" spans="1:18" ht="15.75" x14ac:dyDescent="0.25">
      <c r="B3" s="52" t="s">
        <v>0</v>
      </c>
      <c r="C3" s="52" t="s">
        <v>1</v>
      </c>
      <c r="D3" s="52" t="s">
        <v>2</v>
      </c>
      <c r="E3" s="52" t="s">
        <v>3</v>
      </c>
      <c r="F3" s="52" t="s">
        <v>4</v>
      </c>
      <c r="G3" s="52" t="s">
        <v>5</v>
      </c>
      <c r="H3" s="52" t="s">
        <v>6</v>
      </c>
      <c r="I3" s="52" t="s">
        <v>7</v>
      </c>
      <c r="J3" s="52" t="s">
        <v>8</v>
      </c>
      <c r="K3" s="52" t="s">
        <v>9</v>
      </c>
      <c r="L3" s="52" t="s">
        <v>10</v>
      </c>
      <c r="M3" s="52" t="s">
        <v>11</v>
      </c>
      <c r="N3" s="52" t="s">
        <v>12</v>
      </c>
      <c r="R3" s="80"/>
    </row>
    <row r="4" spans="1:18" x14ac:dyDescent="0.25">
      <c r="B4" s="13" t="s">
        <v>182</v>
      </c>
      <c r="C4" s="15"/>
      <c r="D4" s="15"/>
      <c r="E4" s="15"/>
      <c r="F4" s="15"/>
      <c r="G4" s="15"/>
      <c r="H4" s="15"/>
      <c r="I4" s="15"/>
      <c r="J4" s="15"/>
      <c r="K4" s="15"/>
      <c r="L4" s="15"/>
      <c r="M4" s="15"/>
      <c r="N4" s="15"/>
      <c r="R4" s="80"/>
    </row>
    <row r="5" spans="1:18" x14ac:dyDescent="0.25">
      <c r="B5" s="13" t="s">
        <v>229</v>
      </c>
      <c r="C5" s="74"/>
      <c r="D5" s="74"/>
      <c r="E5" s="74"/>
      <c r="F5" s="74"/>
      <c r="G5" s="74"/>
      <c r="H5" s="74"/>
      <c r="I5" s="74"/>
      <c r="J5" s="74"/>
      <c r="K5" s="74"/>
      <c r="L5" s="74"/>
      <c r="M5" s="74"/>
      <c r="N5" s="74"/>
      <c r="R5" s="80"/>
    </row>
    <row r="6" spans="1:18" x14ac:dyDescent="0.25">
      <c r="B6" s="13" t="s">
        <v>18</v>
      </c>
      <c r="C6" s="113">
        <f>C4*C5/1000</f>
        <v>0</v>
      </c>
      <c r="D6" s="113">
        <f t="shared" ref="D6:E6" si="0">D4*D5/1000</f>
        <v>0</v>
      </c>
      <c r="E6" s="113">
        <f t="shared" si="0"/>
        <v>0</v>
      </c>
      <c r="F6" s="113">
        <f t="shared" ref="F6:N6" si="1">F4*F5/1000</f>
        <v>0</v>
      </c>
      <c r="G6" s="113">
        <f t="shared" si="1"/>
        <v>0</v>
      </c>
      <c r="H6" s="113">
        <f t="shared" si="1"/>
        <v>0</v>
      </c>
      <c r="I6" s="113">
        <f t="shared" si="1"/>
        <v>0</v>
      </c>
      <c r="J6" s="113">
        <f t="shared" si="1"/>
        <v>0</v>
      </c>
      <c r="K6" s="113">
        <f t="shared" si="1"/>
        <v>0</v>
      </c>
      <c r="L6" s="113">
        <f t="shared" si="1"/>
        <v>0</v>
      </c>
      <c r="M6" s="113">
        <f t="shared" si="1"/>
        <v>0</v>
      </c>
      <c r="N6" s="113">
        <f t="shared" si="1"/>
        <v>0</v>
      </c>
      <c r="R6" s="80"/>
    </row>
    <row r="7" spans="1:18" x14ac:dyDescent="0.25">
      <c r="B7" s="13" t="s">
        <v>19</v>
      </c>
      <c r="C7" s="113">
        <f>'Emission &amp; Conversion Factors '!$D$10*C6</f>
        <v>0</v>
      </c>
      <c r="D7" s="113">
        <f>'Emission &amp; Conversion Factors '!$D$10*D6</f>
        <v>0</v>
      </c>
      <c r="E7" s="113">
        <f>'Emission &amp; Conversion Factors '!$D$10*E6</f>
        <v>0</v>
      </c>
      <c r="F7" s="113">
        <f>'Emission &amp; Conversion Factors '!$D$10*F6</f>
        <v>0</v>
      </c>
      <c r="G7" s="113">
        <f>'Emission &amp; Conversion Factors '!$D$10*G6</f>
        <v>0</v>
      </c>
      <c r="H7" s="113">
        <f>'Emission &amp; Conversion Factors '!$D$10*H6</f>
        <v>0</v>
      </c>
      <c r="I7" s="113">
        <f>'Emission &amp; Conversion Factors '!$D$10*I6</f>
        <v>0</v>
      </c>
      <c r="J7" s="113">
        <f>'Emission &amp; Conversion Factors '!$D$10*J6</f>
        <v>0</v>
      </c>
      <c r="K7" s="113">
        <f>'Emission &amp; Conversion Factors '!$D$10*K6</f>
        <v>0</v>
      </c>
      <c r="L7" s="113">
        <f>'Emission &amp; Conversion Factors '!$D$10*L6</f>
        <v>0</v>
      </c>
      <c r="M7" s="113">
        <f>'Emission &amp; Conversion Factors '!$D$10*M6</f>
        <v>0</v>
      </c>
      <c r="N7" s="113">
        <f>'Emission &amp; Conversion Factors '!$D$10*N6</f>
        <v>0</v>
      </c>
      <c r="R7" s="80"/>
    </row>
    <row r="8" spans="1:18" x14ac:dyDescent="0.25">
      <c r="B8" s="13" t="s">
        <v>15</v>
      </c>
      <c r="C8" s="113">
        <f>C7*'Emission &amp; Conversion Factors '!$D$25/1000</f>
        <v>0</v>
      </c>
      <c r="D8" s="113">
        <f>D7*'Emission &amp; Conversion Factors '!$D$25/1000</f>
        <v>0</v>
      </c>
      <c r="E8" s="113">
        <f>E7*'Emission &amp; Conversion Factors '!$D$25/1000</f>
        <v>0</v>
      </c>
      <c r="F8" s="113">
        <f>F7*'Emission &amp; Conversion Factors '!$D$25/1000</f>
        <v>0</v>
      </c>
      <c r="G8" s="113">
        <f>G7*'Emission &amp; Conversion Factors '!$D$25/1000</f>
        <v>0</v>
      </c>
      <c r="H8" s="113">
        <f>H7*'Emission &amp; Conversion Factors '!$D$25/1000</f>
        <v>0</v>
      </c>
      <c r="I8" s="113">
        <f>I7*'Emission &amp; Conversion Factors '!$D$25/1000</f>
        <v>0</v>
      </c>
      <c r="J8" s="113">
        <f>J7*'Emission &amp; Conversion Factors '!$D$25/1000</f>
        <v>0</v>
      </c>
      <c r="K8" s="113">
        <f>K7*'Emission &amp; Conversion Factors '!$D$25/1000</f>
        <v>0</v>
      </c>
      <c r="L8" s="113">
        <f>L7*'Emission &amp; Conversion Factors '!$D$25/1000</f>
        <v>0</v>
      </c>
      <c r="M8" s="113">
        <f>M7*'Emission &amp; Conversion Factors '!$D$25/1000</f>
        <v>0</v>
      </c>
      <c r="N8" s="113">
        <f>N7*'Emission &amp; Conversion Factors '!$D$25/1000</f>
        <v>0</v>
      </c>
      <c r="R8" s="80"/>
    </row>
    <row r="9" spans="1:18" x14ac:dyDescent="0.25">
      <c r="B9" s="13" t="s">
        <v>220</v>
      </c>
      <c r="C9" s="176">
        <f>SUM(C8:N8)</f>
        <v>0</v>
      </c>
      <c r="D9" s="177"/>
      <c r="E9" s="177"/>
      <c r="F9" s="177"/>
      <c r="G9" s="177"/>
      <c r="H9" s="177"/>
      <c r="I9" s="177"/>
      <c r="J9" s="177"/>
      <c r="K9" s="177"/>
      <c r="L9" s="177"/>
      <c r="M9" s="177"/>
      <c r="N9" s="178"/>
      <c r="R9" s="80"/>
    </row>
    <row r="10" spans="1:18" x14ac:dyDescent="0.25">
      <c r="R10" s="80"/>
    </row>
    <row r="11" spans="1:18" ht="15.75" x14ac:dyDescent="0.25">
      <c r="B11" s="38" t="s">
        <v>216</v>
      </c>
      <c r="R11" s="80"/>
    </row>
    <row r="12" spans="1:18" ht="15.75" x14ac:dyDescent="0.25">
      <c r="B12" s="52" t="s">
        <v>0</v>
      </c>
      <c r="C12" s="52"/>
      <c r="D12" s="52"/>
      <c r="E12" s="52"/>
      <c r="F12" s="52"/>
      <c r="G12" s="52"/>
      <c r="H12" s="52"/>
      <c r="I12" s="52"/>
      <c r="J12" s="52"/>
      <c r="K12" s="52"/>
      <c r="L12" s="52"/>
      <c r="M12" s="52"/>
      <c r="N12" s="38" t="s">
        <v>99</v>
      </c>
      <c r="R12" s="80"/>
    </row>
    <row r="13" spans="1:18" x14ac:dyDescent="0.25">
      <c r="B13" s="13" t="s">
        <v>184</v>
      </c>
      <c r="C13" s="15"/>
      <c r="D13" s="15"/>
      <c r="E13" s="15"/>
      <c r="F13" s="15"/>
      <c r="G13" s="15"/>
      <c r="H13" s="15"/>
      <c r="I13" s="15"/>
      <c r="J13" s="15"/>
      <c r="K13" s="15"/>
      <c r="L13" s="15"/>
      <c r="M13" s="15"/>
      <c r="N13" s="15"/>
      <c r="R13" s="80"/>
    </row>
    <row r="14" spans="1:18" x14ac:dyDescent="0.25">
      <c r="B14" s="13" t="s">
        <v>183</v>
      </c>
      <c r="C14" s="13"/>
      <c r="D14" s="13"/>
      <c r="E14" s="13"/>
      <c r="F14" s="13"/>
      <c r="G14" s="13"/>
      <c r="H14" s="13"/>
      <c r="I14" s="13"/>
      <c r="J14" s="13"/>
      <c r="K14" s="13"/>
      <c r="L14" s="13"/>
      <c r="M14" s="13"/>
      <c r="N14" s="13"/>
      <c r="R14" s="80"/>
    </row>
    <row r="15" spans="1:18" x14ac:dyDescent="0.25">
      <c r="B15" s="13" t="s">
        <v>18</v>
      </c>
      <c r="C15" s="113">
        <f>C13*C14/1000</f>
        <v>0</v>
      </c>
      <c r="D15" s="113">
        <f t="shared" ref="D15:N15" si="2">D13*D14/1000</f>
        <v>0</v>
      </c>
      <c r="E15" s="113">
        <f t="shared" si="2"/>
        <v>0</v>
      </c>
      <c r="F15" s="113">
        <f t="shared" si="2"/>
        <v>0</v>
      </c>
      <c r="G15" s="113">
        <f t="shared" si="2"/>
        <v>0</v>
      </c>
      <c r="H15" s="113">
        <f t="shared" si="2"/>
        <v>0</v>
      </c>
      <c r="I15" s="113">
        <f t="shared" si="2"/>
        <v>0</v>
      </c>
      <c r="J15" s="113">
        <f t="shared" si="2"/>
        <v>0</v>
      </c>
      <c r="K15" s="113">
        <f t="shared" si="2"/>
        <v>0</v>
      </c>
      <c r="L15" s="113">
        <f t="shared" si="2"/>
        <v>0</v>
      </c>
      <c r="M15" s="113">
        <f t="shared" si="2"/>
        <v>0</v>
      </c>
      <c r="N15" s="113">
        <f t="shared" si="2"/>
        <v>0</v>
      </c>
      <c r="R15" s="80"/>
    </row>
    <row r="16" spans="1:18" x14ac:dyDescent="0.25">
      <c r="B16" s="13" t="s">
        <v>36</v>
      </c>
      <c r="C16" s="113">
        <f>'Emission &amp; Conversion Factors '!$D$10*C15</f>
        <v>0</v>
      </c>
      <c r="D16" s="113">
        <f>'Emission &amp; Conversion Factors '!$D$10*D15</f>
        <v>0</v>
      </c>
      <c r="E16" s="113">
        <f>'Emission &amp; Conversion Factors '!$D$10*E15</f>
        <v>0</v>
      </c>
      <c r="F16" s="113">
        <f>'Emission &amp; Conversion Factors '!$D$10*F15</f>
        <v>0</v>
      </c>
      <c r="G16" s="113">
        <f>'Emission &amp; Conversion Factors '!$D$10*G15</f>
        <v>0</v>
      </c>
      <c r="H16" s="113">
        <f>'Emission &amp; Conversion Factors '!$D$10*H15</f>
        <v>0</v>
      </c>
      <c r="I16" s="113">
        <f>'Emission &amp; Conversion Factors '!$D$10*I15</f>
        <v>0</v>
      </c>
      <c r="J16" s="113">
        <f>'Emission &amp; Conversion Factors '!$D$10*J15</f>
        <v>0</v>
      </c>
      <c r="K16" s="113">
        <f>'Emission &amp; Conversion Factors '!$D$10*K15</f>
        <v>0</v>
      </c>
      <c r="L16" s="113">
        <f>'Emission &amp; Conversion Factors '!$D$10*L15</f>
        <v>0</v>
      </c>
      <c r="M16" s="113">
        <f>'Emission &amp; Conversion Factors '!$D$10*M15</f>
        <v>0</v>
      </c>
      <c r="N16" s="113">
        <f>'Emission &amp; Conversion Factors '!$D$10*N15</f>
        <v>0</v>
      </c>
      <c r="R16" s="80"/>
    </row>
    <row r="17" spans="2:18" x14ac:dyDescent="0.25">
      <c r="B17" s="13" t="s">
        <v>15</v>
      </c>
      <c r="C17" s="113">
        <f>C16*'Emission &amp; Conversion Factors '!$D$25/1000</f>
        <v>0</v>
      </c>
      <c r="D17" s="113">
        <f>D16*'Emission &amp; Conversion Factors '!$D$25/1000</f>
        <v>0</v>
      </c>
      <c r="E17" s="113">
        <f>E16*'Emission &amp; Conversion Factors '!$D$25/1000</f>
        <v>0</v>
      </c>
      <c r="F17" s="113">
        <f>F16*'Emission &amp; Conversion Factors '!$D$25/1000</f>
        <v>0</v>
      </c>
      <c r="G17" s="113">
        <f>G16*'Emission &amp; Conversion Factors '!$D$25/1000</f>
        <v>0</v>
      </c>
      <c r="H17" s="113">
        <f>H16*'Emission &amp; Conversion Factors '!$D$25/1000</f>
        <v>0</v>
      </c>
      <c r="I17" s="113">
        <f>I16*'Emission &amp; Conversion Factors '!$D$25/1000</f>
        <v>0</v>
      </c>
      <c r="J17" s="113">
        <f>J16*'Emission &amp; Conversion Factors '!$D$25/1000</f>
        <v>0</v>
      </c>
      <c r="K17" s="113">
        <f>K16*'Emission &amp; Conversion Factors '!$D$25/1000</f>
        <v>0</v>
      </c>
      <c r="L17" s="113">
        <f>L16*'Emission &amp; Conversion Factors '!$D$25/1000</f>
        <v>0</v>
      </c>
      <c r="M17" s="113">
        <f>M16*'Emission &amp; Conversion Factors '!$D$25/1000</f>
        <v>0</v>
      </c>
      <c r="N17" s="113">
        <f>N16*'Emission &amp; Conversion Factors '!$D$25/1000</f>
        <v>0</v>
      </c>
      <c r="R17" s="80"/>
    </row>
    <row r="18" spans="2:18" x14ac:dyDescent="0.25">
      <c r="B18" s="13" t="s">
        <v>220</v>
      </c>
      <c r="C18" s="176">
        <f>SUM(C17:N17)</f>
        <v>0</v>
      </c>
      <c r="D18" s="177"/>
      <c r="E18" s="177"/>
      <c r="F18" s="177"/>
      <c r="G18" s="177"/>
      <c r="H18" s="177"/>
      <c r="I18" s="177"/>
      <c r="J18" s="177"/>
      <c r="K18" s="177"/>
      <c r="L18" s="177"/>
      <c r="M18" s="177"/>
      <c r="N18" s="178"/>
      <c r="R18" s="80"/>
    </row>
    <row r="19" spans="2:18" x14ac:dyDescent="0.25">
      <c r="R19" s="80"/>
    </row>
    <row r="20" spans="2:18" x14ac:dyDescent="0.25">
      <c r="R20" s="80"/>
    </row>
    <row r="21" spans="2:18" x14ac:dyDescent="0.25">
      <c r="R21" s="80"/>
    </row>
    <row r="22" spans="2:18" x14ac:dyDescent="0.25">
      <c r="R22" s="80"/>
    </row>
    <row r="23" spans="2:18" x14ac:dyDescent="0.25">
      <c r="R23" s="80"/>
    </row>
    <row r="24" spans="2:18" x14ac:dyDescent="0.25">
      <c r="R24" s="80"/>
    </row>
    <row r="25" spans="2:18" x14ac:dyDescent="0.25">
      <c r="R25" s="80"/>
    </row>
    <row r="26" spans="2:18" x14ac:dyDescent="0.25">
      <c r="R26" s="80"/>
    </row>
    <row r="27" spans="2:18" x14ac:dyDescent="0.25">
      <c r="R27" s="80"/>
    </row>
    <row r="28" spans="2:18" x14ac:dyDescent="0.25">
      <c r="R28" s="80"/>
    </row>
    <row r="29" spans="2:18" x14ac:dyDescent="0.25">
      <c r="R29" s="80"/>
    </row>
    <row r="30" spans="2:18" x14ac:dyDescent="0.25">
      <c r="R30" s="80"/>
    </row>
    <row r="31" spans="2:18" x14ac:dyDescent="0.25">
      <c r="R31" s="80"/>
    </row>
    <row r="32" spans="2:18" x14ac:dyDescent="0.25">
      <c r="R32" s="80"/>
    </row>
  </sheetData>
  <mergeCells count="2">
    <mergeCell ref="C9:N9"/>
    <mergeCell ref="C18:N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69"/>
  <sheetViews>
    <sheetView topLeftCell="C1" zoomScaleNormal="100" workbookViewId="0">
      <selection activeCell="J6" sqref="J6"/>
    </sheetView>
  </sheetViews>
  <sheetFormatPr defaultRowHeight="15" x14ac:dyDescent="0.25"/>
  <cols>
    <col min="1" max="1" width="6.7109375" style="1" customWidth="1"/>
    <col min="2" max="2" width="43.85546875" bestFit="1" customWidth="1"/>
    <col min="3" max="3" width="13.42578125" bestFit="1" customWidth="1"/>
    <col min="4" max="4" width="15.5703125" bestFit="1" customWidth="1"/>
    <col min="5" max="5" width="11.42578125" bestFit="1" customWidth="1"/>
    <col min="6" max="6" width="16.42578125" bestFit="1" customWidth="1"/>
    <col min="7" max="7" width="19.28515625" customWidth="1"/>
    <col min="8" max="8" width="16.28515625" customWidth="1"/>
    <col min="9" max="9" width="17" style="1" customWidth="1"/>
    <col min="10" max="13" width="9.140625" style="1"/>
  </cols>
  <sheetData>
    <row r="1" spans="1:14" s="1" customFormat="1" x14ac:dyDescent="0.25">
      <c r="A1" s="81"/>
    </row>
    <row r="2" spans="1:14" s="1" customFormat="1" x14ac:dyDescent="0.25">
      <c r="B2" s="5"/>
    </row>
    <row r="3" spans="1:14" s="1" customFormat="1" x14ac:dyDescent="0.25"/>
    <row r="4" spans="1:14" s="1" customFormat="1" ht="15.75" x14ac:dyDescent="0.25">
      <c r="B4" s="52" t="s">
        <v>26</v>
      </c>
      <c r="C4" s="52" t="s">
        <v>23</v>
      </c>
      <c r="D4" s="52" t="s">
        <v>24</v>
      </c>
      <c r="E4" s="52" t="s">
        <v>27</v>
      </c>
      <c r="F4" s="52" t="s">
        <v>28</v>
      </c>
      <c r="G4" s="52" t="s">
        <v>5</v>
      </c>
      <c r="H4" s="52" t="s">
        <v>29</v>
      </c>
      <c r="I4" s="52" t="s">
        <v>30</v>
      </c>
      <c r="J4" s="52" t="s">
        <v>31</v>
      </c>
      <c r="K4" s="52" t="s">
        <v>32</v>
      </c>
      <c r="L4" s="52" t="s">
        <v>33</v>
      </c>
      <c r="M4" s="52" t="s">
        <v>34</v>
      </c>
      <c r="N4" s="52" t="s">
        <v>35</v>
      </c>
    </row>
    <row r="5" spans="1:14" s="1" customFormat="1" x14ac:dyDescent="0.25">
      <c r="B5" s="13" t="s">
        <v>139</v>
      </c>
      <c r="C5" s="13"/>
      <c r="D5" s="13"/>
      <c r="E5" s="13"/>
      <c r="F5" s="13"/>
      <c r="G5" s="13"/>
      <c r="H5" s="13"/>
      <c r="I5" s="13"/>
      <c r="J5" s="13"/>
      <c r="K5" s="13"/>
      <c r="L5" s="13"/>
      <c r="M5" s="13"/>
      <c r="N5" s="13"/>
    </row>
    <row r="6" spans="1:14" s="1" customFormat="1" x14ac:dyDescent="0.25">
      <c r="B6" s="13" t="s">
        <v>142</v>
      </c>
      <c r="C6" s="13"/>
      <c r="D6" s="13"/>
      <c r="E6" s="13"/>
      <c r="F6" s="13"/>
      <c r="G6" s="13"/>
      <c r="H6" s="13"/>
      <c r="I6" s="13"/>
      <c r="J6" s="13"/>
      <c r="K6" s="13"/>
      <c r="L6" s="13"/>
      <c r="M6" s="13"/>
      <c r="N6" s="13"/>
    </row>
    <row r="7" spans="1:14" s="1" customFormat="1" x14ac:dyDescent="0.25">
      <c r="B7" s="87" t="s">
        <v>140</v>
      </c>
      <c r="C7" s="13">
        <f>C5*(50%*'Emission &amp; Conversion Factors '!$D$27+50%*'Emission &amp; Conversion Factors '!$D$26)/1000</f>
        <v>0</v>
      </c>
      <c r="D7" s="13">
        <f>D5*(50%*'Emission &amp; Conversion Factors '!$D$27+50%*'Emission &amp; Conversion Factors '!$D$26)/1000</f>
        <v>0</v>
      </c>
      <c r="E7" s="13">
        <f>E5*(50%*'Emission &amp; Conversion Factors '!$D$27+50%*'Emission &amp; Conversion Factors '!$D$26)/1000</f>
        <v>0</v>
      </c>
      <c r="F7" s="13">
        <f>F5*(50%*'Emission &amp; Conversion Factors '!$D$27+50%*'Emission &amp; Conversion Factors '!$D$26)/1000</f>
        <v>0</v>
      </c>
      <c r="G7" s="13">
        <f>G5*(50%*'Emission &amp; Conversion Factors '!$D$27+50%*'Emission &amp; Conversion Factors '!$D$26)/1000</f>
        <v>0</v>
      </c>
      <c r="H7" s="13">
        <f>H5*(50%*'Emission &amp; Conversion Factors '!$D$27+50%*'Emission &amp; Conversion Factors '!$D$26)/1000</f>
        <v>0</v>
      </c>
      <c r="I7" s="13">
        <f>I5*(50%*'Emission &amp; Conversion Factors '!$D$27+50%*'Emission &amp; Conversion Factors '!$D$26)/1000</f>
        <v>0</v>
      </c>
      <c r="J7" s="13">
        <f>J5*(50%*'Emission &amp; Conversion Factors '!$D$27+50%*'Emission &amp; Conversion Factors '!$D$26)/1000</f>
        <v>0</v>
      </c>
      <c r="K7" s="13">
        <f>K5*(50%*'Emission &amp; Conversion Factors '!$D$27+50%*'Emission &amp; Conversion Factors '!$D$26)/1000</f>
        <v>0</v>
      </c>
      <c r="L7" s="13">
        <f>L5*(50%*'Emission &amp; Conversion Factors '!$D$27+50%*'Emission &amp; Conversion Factors '!$D$26)/1000</f>
        <v>0</v>
      </c>
      <c r="M7" s="13">
        <f>M5*(50%*'Emission &amp; Conversion Factors '!$D$27+50%*'Emission &amp; Conversion Factors '!$D$26)/1000</f>
        <v>0</v>
      </c>
      <c r="N7" s="13">
        <f>N5*(50%*'Emission &amp; Conversion Factors '!$D$27+50%*'Emission &amp; Conversion Factors '!$D$26)/1000</f>
        <v>0</v>
      </c>
    </row>
    <row r="8" spans="1:14" s="1" customFormat="1" x14ac:dyDescent="0.25">
      <c r="B8" s="87" t="s">
        <v>141</v>
      </c>
      <c r="C8" s="13">
        <f>C6*'Emission &amp; Conversion Factors '!D33/1000</f>
        <v>0</v>
      </c>
      <c r="D8" s="13">
        <f>D6*'Emission &amp; Conversion Factors '!D33/1000</f>
        <v>0</v>
      </c>
      <c r="E8" s="13">
        <f>E6*'Emission &amp; Conversion Factors '!D33/1000</f>
        <v>0</v>
      </c>
      <c r="F8" s="13">
        <f>F6*'Emission &amp; Conversion Factors '!D33/1000</f>
        <v>0</v>
      </c>
      <c r="G8" s="13">
        <f>G6*'Emission &amp; Conversion Factors '!D33/1000</f>
        <v>0</v>
      </c>
      <c r="H8" s="13">
        <f>H6*'Emission &amp; Conversion Factors '!D33/1000</f>
        <v>0</v>
      </c>
      <c r="I8" s="13">
        <f>I6*'Emission &amp; Conversion Factors '!D33/1000</f>
        <v>0</v>
      </c>
      <c r="J8" s="13">
        <f>J6*'Emission &amp; Conversion Factors '!D33/1000</f>
        <v>0</v>
      </c>
      <c r="K8" s="13">
        <f>K6*'Emission &amp; Conversion Factors '!D33/1000</f>
        <v>0</v>
      </c>
      <c r="L8" s="13">
        <f>L6*'Emission &amp; Conversion Factors '!D33/1000</f>
        <v>0</v>
      </c>
      <c r="M8" s="13">
        <f>M6*'Emission &amp; Conversion Factors '!D33/1000</f>
        <v>0</v>
      </c>
      <c r="N8" s="13">
        <f>N6*'Emission &amp; Conversion Factors '!D33/1000</f>
        <v>0</v>
      </c>
    </row>
    <row r="9" spans="1:14" s="1" customFormat="1" x14ac:dyDescent="0.25">
      <c r="B9" s="13" t="s">
        <v>14</v>
      </c>
      <c r="C9" s="13">
        <f t="shared" ref="C9:N9" si="0">SUM(C7:C8)</f>
        <v>0</v>
      </c>
      <c r="D9" s="13">
        <f t="shared" si="0"/>
        <v>0</v>
      </c>
      <c r="E9" s="13">
        <f t="shared" si="0"/>
        <v>0</v>
      </c>
      <c r="F9" s="13">
        <f t="shared" si="0"/>
        <v>0</v>
      </c>
      <c r="G9" s="13">
        <f t="shared" si="0"/>
        <v>0</v>
      </c>
      <c r="H9" s="13">
        <f t="shared" si="0"/>
        <v>0</v>
      </c>
      <c r="I9" s="13">
        <f t="shared" si="0"/>
        <v>0</v>
      </c>
      <c r="J9" s="13">
        <f t="shared" si="0"/>
        <v>0</v>
      </c>
      <c r="K9" s="13">
        <f t="shared" si="0"/>
        <v>0</v>
      </c>
      <c r="L9" s="13">
        <f t="shared" si="0"/>
        <v>0</v>
      </c>
      <c r="M9" s="13">
        <f t="shared" si="0"/>
        <v>0</v>
      </c>
      <c r="N9" s="13">
        <f t="shared" si="0"/>
        <v>0</v>
      </c>
    </row>
    <row r="10" spans="1:14" s="1" customFormat="1" x14ac:dyDescent="0.25">
      <c r="B10" s="106" t="s">
        <v>221</v>
      </c>
      <c r="C10" s="139">
        <f>SUM(C9:N9)</f>
        <v>0</v>
      </c>
      <c r="D10" s="139"/>
      <c r="E10" s="139"/>
      <c r="F10" s="139"/>
      <c r="G10" s="139"/>
      <c r="H10" s="139"/>
      <c r="I10" s="139"/>
      <c r="J10" s="139"/>
      <c r="K10" s="139"/>
      <c r="L10" s="139"/>
      <c r="M10" s="139"/>
      <c r="N10" s="140"/>
    </row>
    <row r="11" spans="1:14" s="1" customFormat="1" x14ac:dyDescent="0.25"/>
    <row r="12" spans="1:14" s="1" customFormat="1" x14ac:dyDescent="0.25"/>
    <row r="13" spans="1:14" s="1" customFormat="1" x14ac:dyDescent="0.25"/>
    <row r="14" spans="1:14" s="1" customFormat="1" x14ac:dyDescent="0.25"/>
    <row r="15" spans="1:14" s="1" customFormat="1" x14ac:dyDescent="0.25"/>
    <row r="16" spans="1:14" s="1" customFormat="1" x14ac:dyDescent="0.25"/>
    <row r="17" spans="2:25" s="1" customFormat="1" x14ac:dyDescent="0.25"/>
    <row r="18" spans="2:25" s="1" customFormat="1" x14ac:dyDescent="0.25"/>
    <row r="19" spans="2:25" s="1" customFormat="1" x14ac:dyDescent="0.25"/>
    <row r="20" spans="2:25" x14ac:dyDescent="0.25">
      <c r="B20" s="1"/>
      <c r="C20" s="1"/>
      <c r="D20" s="1"/>
      <c r="E20" s="1"/>
      <c r="F20" s="1"/>
      <c r="G20" s="1"/>
      <c r="H20" s="1"/>
      <c r="N20" s="1"/>
      <c r="O20" s="1"/>
      <c r="P20" s="1"/>
      <c r="Q20" s="1"/>
      <c r="R20" s="1"/>
      <c r="S20" s="1"/>
      <c r="T20" s="1"/>
      <c r="U20" s="1"/>
      <c r="V20" s="1"/>
      <c r="W20" s="1"/>
      <c r="X20" s="1"/>
      <c r="Y20" s="1"/>
    </row>
    <row r="21" spans="2:25" x14ac:dyDescent="0.25">
      <c r="B21" s="1"/>
      <c r="C21" s="1"/>
      <c r="D21" s="1"/>
      <c r="E21" s="1"/>
      <c r="F21" s="1"/>
      <c r="G21" s="1"/>
      <c r="H21" s="1"/>
      <c r="N21" s="1"/>
      <c r="O21" s="1"/>
      <c r="P21" s="1"/>
      <c r="Q21" s="1"/>
      <c r="R21" s="1"/>
      <c r="S21" s="1"/>
      <c r="T21" s="1"/>
      <c r="U21" s="1"/>
      <c r="V21" s="1"/>
      <c r="W21" s="1"/>
      <c r="X21" s="1"/>
      <c r="Y21" s="1"/>
    </row>
    <row r="22" spans="2:25" x14ac:dyDescent="0.25">
      <c r="B22" s="1"/>
      <c r="C22" s="1"/>
      <c r="D22" s="1"/>
      <c r="E22" s="1"/>
      <c r="F22" s="1"/>
      <c r="G22" s="1"/>
      <c r="H22" s="1"/>
      <c r="N22" s="1"/>
      <c r="O22" s="1"/>
      <c r="P22" s="1"/>
      <c r="Q22" s="1"/>
      <c r="R22" s="1"/>
      <c r="S22" s="1"/>
      <c r="T22" s="1"/>
      <c r="U22" s="1"/>
      <c r="V22" s="1"/>
      <c r="W22" s="1"/>
      <c r="X22" s="1"/>
      <c r="Y22" s="1"/>
    </row>
    <row r="23" spans="2:25" x14ac:dyDescent="0.25">
      <c r="B23" s="1"/>
      <c r="C23" s="1"/>
      <c r="D23" s="1"/>
      <c r="E23" s="1"/>
      <c r="F23" s="1"/>
      <c r="G23" s="1"/>
      <c r="H23" s="1"/>
      <c r="N23" s="1"/>
      <c r="O23" s="1"/>
      <c r="P23" s="1"/>
      <c r="Q23" s="1"/>
      <c r="R23" s="1"/>
      <c r="S23" s="1"/>
      <c r="T23" s="1"/>
      <c r="U23" s="1"/>
      <c r="V23" s="1"/>
      <c r="W23" s="1"/>
      <c r="X23" s="1"/>
      <c r="Y23" s="1"/>
    </row>
    <row r="24" spans="2:25" s="1" customFormat="1" x14ac:dyDescent="0.25"/>
    <row r="25" spans="2:25" s="1" customFormat="1" x14ac:dyDescent="0.25"/>
    <row r="26" spans="2:25" s="1" customFormat="1" x14ac:dyDescent="0.25"/>
    <row r="27" spans="2:25" s="1" customFormat="1" x14ac:dyDescent="0.25"/>
    <row r="28" spans="2:25" s="1" customFormat="1" x14ac:dyDescent="0.25"/>
    <row r="29" spans="2:25" s="1" customFormat="1" x14ac:dyDescent="0.25"/>
    <row r="30" spans="2:25" s="1" customFormat="1" x14ac:dyDescent="0.25"/>
    <row r="31" spans="2:25" s="1" customFormat="1" x14ac:dyDescent="0.25"/>
    <row r="32" spans="2:2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14:25" s="1" customFormat="1" x14ac:dyDescent="0.25"/>
    <row r="50" spans="14:25" s="1" customFormat="1" x14ac:dyDescent="0.25"/>
    <row r="51" spans="14:25" s="1" customFormat="1" x14ac:dyDescent="0.25"/>
    <row r="52" spans="14:25" s="1" customFormat="1" x14ac:dyDescent="0.25"/>
    <row r="53" spans="14:25" s="1" customFormat="1" x14ac:dyDescent="0.25"/>
    <row r="54" spans="14:25" s="1" customFormat="1" x14ac:dyDescent="0.25"/>
    <row r="55" spans="14:25" s="1" customFormat="1" x14ac:dyDescent="0.25"/>
    <row r="56" spans="14:25" s="1" customFormat="1" x14ac:dyDescent="0.25"/>
    <row r="57" spans="14:25" s="1" customFormat="1" x14ac:dyDescent="0.25"/>
    <row r="58" spans="14:25" s="1" customFormat="1" x14ac:dyDescent="0.25"/>
    <row r="59" spans="14:25" s="1" customFormat="1" x14ac:dyDescent="0.25"/>
    <row r="60" spans="14:25" x14ac:dyDescent="0.25">
      <c r="N60" s="1"/>
      <c r="O60" s="1"/>
      <c r="P60" s="1"/>
      <c r="Q60" s="1"/>
      <c r="R60" s="1"/>
      <c r="S60" s="1"/>
      <c r="T60" s="1"/>
      <c r="U60" s="1"/>
      <c r="V60" s="1"/>
      <c r="W60" s="1"/>
      <c r="X60" s="1"/>
      <c r="Y60" s="1"/>
    </row>
    <row r="61" spans="14:25" x14ac:dyDescent="0.25">
      <c r="N61" s="1"/>
      <c r="O61" s="1"/>
      <c r="P61" s="1"/>
      <c r="Q61" s="1"/>
      <c r="R61" s="1"/>
      <c r="S61" s="1"/>
      <c r="T61" s="1"/>
      <c r="U61" s="1"/>
      <c r="V61" s="1"/>
      <c r="W61" s="1"/>
      <c r="X61" s="1"/>
      <c r="Y61" s="1"/>
    </row>
    <row r="62" spans="14:25" x14ac:dyDescent="0.25">
      <c r="N62" s="1"/>
      <c r="O62" s="1"/>
      <c r="P62" s="1"/>
      <c r="Q62" s="1"/>
      <c r="R62" s="1"/>
      <c r="S62" s="1"/>
      <c r="T62" s="1"/>
      <c r="U62" s="1"/>
      <c r="V62" s="1"/>
      <c r="W62" s="1"/>
      <c r="X62" s="1"/>
      <c r="Y62" s="1"/>
    </row>
    <row r="63" spans="14:25" x14ac:dyDescent="0.25">
      <c r="N63" s="1"/>
      <c r="O63" s="1"/>
      <c r="P63" s="1"/>
      <c r="Q63" s="1"/>
      <c r="R63" s="1"/>
      <c r="S63" s="1"/>
      <c r="T63" s="1"/>
      <c r="U63" s="1"/>
      <c r="V63" s="1"/>
      <c r="W63" s="1"/>
      <c r="X63" s="1"/>
      <c r="Y63" s="1"/>
    </row>
    <row r="64" spans="14:25" x14ac:dyDescent="0.25">
      <c r="N64" s="1"/>
      <c r="O64" s="1"/>
      <c r="P64" s="1"/>
      <c r="Q64" s="1"/>
      <c r="R64" s="1"/>
      <c r="S64" s="1"/>
      <c r="T64" s="1"/>
      <c r="U64" s="1"/>
      <c r="V64" s="1"/>
      <c r="W64" s="1"/>
      <c r="X64" s="1"/>
      <c r="Y64" s="1"/>
    </row>
    <row r="65" spans="14:25" x14ac:dyDescent="0.25">
      <c r="N65" s="1"/>
      <c r="O65" s="1"/>
      <c r="P65" s="1"/>
      <c r="Q65" s="1"/>
      <c r="R65" s="1"/>
      <c r="S65" s="1"/>
      <c r="T65" s="1"/>
      <c r="U65" s="1"/>
      <c r="V65" s="1"/>
      <c r="W65" s="1"/>
      <c r="X65" s="1"/>
      <c r="Y65" s="1"/>
    </row>
    <row r="66" spans="14:25" x14ac:dyDescent="0.25">
      <c r="N66" s="1"/>
      <c r="O66" s="1"/>
      <c r="P66" s="1"/>
      <c r="Q66" s="1"/>
      <c r="R66" s="1"/>
      <c r="S66" s="1"/>
      <c r="T66" s="1"/>
      <c r="U66" s="1"/>
      <c r="V66" s="1"/>
      <c r="W66" s="1"/>
      <c r="X66" s="1"/>
      <c r="Y66" s="1"/>
    </row>
    <row r="67" spans="14:25" x14ac:dyDescent="0.25">
      <c r="N67" s="1"/>
      <c r="O67" s="1"/>
      <c r="P67" s="1"/>
      <c r="Q67" s="1"/>
      <c r="R67" s="1"/>
      <c r="S67" s="1"/>
      <c r="T67" s="1"/>
      <c r="U67" s="1"/>
      <c r="V67" s="1"/>
      <c r="W67" s="1"/>
      <c r="X67" s="1"/>
      <c r="Y67" s="1"/>
    </row>
    <row r="68" spans="14:25" x14ac:dyDescent="0.25">
      <c r="N68" s="1"/>
      <c r="O68" s="1"/>
      <c r="P68" s="1"/>
      <c r="Q68" s="1"/>
      <c r="R68" s="1"/>
      <c r="S68" s="1"/>
      <c r="T68" s="1"/>
      <c r="U68" s="1"/>
      <c r="V68" s="1"/>
      <c r="W68" s="1"/>
      <c r="X68" s="1"/>
      <c r="Y68" s="1"/>
    </row>
    <row r="69" spans="14:25" x14ac:dyDescent="0.25">
      <c r="N69" s="1"/>
      <c r="O69" s="1"/>
      <c r="P69" s="1"/>
      <c r="Q69" s="1"/>
      <c r="R69" s="1"/>
      <c r="S69" s="1"/>
      <c r="T69" s="1"/>
      <c r="U69" s="1"/>
      <c r="V69" s="1"/>
      <c r="W69" s="1"/>
      <c r="X69" s="1"/>
      <c r="Y69" s="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6"/>
  <sheetViews>
    <sheetView zoomScale="80" zoomScaleNormal="80" workbookViewId="0">
      <selection activeCell="M7" sqref="M7"/>
    </sheetView>
  </sheetViews>
  <sheetFormatPr defaultColWidth="9.140625" defaultRowHeight="15" x14ac:dyDescent="0.25"/>
  <cols>
    <col min="1" max="1" width="2.28515625" style="1" customWidth="1"/>
    <col min="2" max="2" width="18.140625" style="1" customWidth="1"/>
    <col min="3" max="3" width="20.5703125" style="1" customWidth="1"/>
    <col min="4" max="4" width="22.28515625" style="1" customWidth="1"/>
    <col min="5" max="5" width="22.5703125" style="1" customWidth="1"/>
    <col min="6" max="16384" width="9.140625" style="1"/>
  </cols>
  <sheetData>
    <row r="1" spans="1:5" ht="11.25" customHeight="1" x14ac:dyDescent="0.25">
      <c r="A1" s="81"/>
    </row>
    <row r="2" spans="1:5" ht="30" customHeight="1" x14ac:dyDescent="0.25">
      <c r="B2" s="52" t="s">
        <v>0</v>
      </c>
      <c r="C2" s="168" t="s">
        <v>143</v>
      </c>
      <c r="D2" s="167"/>
      <c r="E2" s="52" t="s">
        <v>17</v>
      </c>
    </row>
    <row r="3" spans="1:5" ht="15.75" x14ac:dyDescent="0.25">
      <c r="B3" s="52" t="s">
        <v>84</v>
      </c>
      <c r="C3" s="14" t="s">
        <v>169</v>
      </c>
      <c r="D3" s="14" t="s">
        <v>170</v>
      </c>
      <c r="E3" s="141" t="s">
        <v>15</v>
      </c>
    </row>
    <row r="4" spans="1:5" ht="15.75" x14ac:dyDescent="0.25">
      <c r="B4" s="52" t="s">
        <v>1</v>
      </c>
      <c r="C4" s="49"/>
      <c r="D4" s="115">
        <f>C4/1000</f>
        <v>0</v>
      </c>
      <c r="E4" s="142">
        <f>D4*'Emission &amp; Conversion Factors '!D9</f>
        <v>0</v>
      </c>
    </row>
    <row r="5" spans="1:5" ht="15.75" x14ac:dyDescent="0.25">
      <c r="B5" s="52" t="s">
        <v>2</v>
      </c>
      <c r="C5" s="49"/>
      <c r="D5" s="115">
        <f t="shared" ref="D5:D15" si="0">C5/1000</f>
        <v>0</v>
      </c>
      <c r="E5" s="142">
        <f>D5*'Emission &amp; Conversion Factors '!D9</f>
        <v>0</v>
      </c>
    </row>
    <row r="6" spans="1:5" ht="15.75" x14ac:dyDescent="0.25">
      <c r="B6" s="52" t="s">
        <v>3</v>
      </c>
      <c r="C6" s="49"/>
      <c r="D6" s="115">
        <f t="shared" si="0"/>
        <v>0</v>
      </c>
      <c r="E6" s="142">
        <f>D6*'Emission &amp; Conversion Factors '!D9</f>
        <v>0</v>
      </c>
    </row>
    <row r="7" spans="1:5" ht="15.75" x14ac:dyDescent="0.25">
      <c r="B7" s="52" t="s">
        <v>4</v>
      </c>
      <c r="C7" s="49"/>
      <c r="D7" s="115">
        <f t="shared" si="0"/>
        <v>0</v>
      </c>
      <c r="E7" s="142">
        <f>D7*'Emission &amp; Conversion Factors '!D9</f>
        <v>0</v>
      </c>
    </row>
    <row r="8" spans="1:5" ht="15.75" x14ac:dyDescent="0.25">
      <c r="B8" s="52" t="s">
        <v>5</v>
      </c>
      <c r="C8" s="49"/>
      <c r="D8" s="115">
        <f t="shared" si="0"/>
        <v>0</v>
      </c>
      <c r="E8" s="142">
        <f>D8*'Emission &amp; Conversion Factors '!D9</f>
        <v>0</v>
      </c>
    </row>
    <row r="9" spans="1:5" ht="15.75" x14ac:dyDescent="0.25">
      <c r="B9" s="52" t="s">
        <v>6</v>
      </c>
      <c r="C9" s="49"/>
      <c r="D9" s="115">
        <f t="shared" si="0"/>
        <v>0</v>
      </c>
      <c r="E9" s="142">
        <f>D9*'Emission &amp; Conversion Factors '!D9</f>
        <v>0</v>
      </c>
    </row>
    <row r="10" spans="1:5" ht="15.75" x14ac:dyDescent="0.25">
      <c r="B10" s="52" t="s">
        <v>7</v>
      </c>
      <c r="C10" s="49"/>
      <c r="D10" s="115">
        <f t="shared" si="0"/>
        <v>0</v>
      </c>
      <c r="E10" s="142">
        <f>D10*'Emission &amp; Conversion Factors '!D9</f>
        <v>0</v>
      </c>
    </row>
    <row r="11" spans="1:5" ht="15.75" x14ac:dyDescent="0.25">
      <c r="B11" s="52" t="s">
        <v>8</v>
      </c>
      <c r="C11" s="49"/>
      <c r="D11" s="115">
        <f t="shared" si="0"/>
        <v>0</v>
      </c>
      <c r="E11" s="142">
        <f>D11*'Emission &amp; Conversion Factors '!D9</f>
        <v>0</v>
      </c>
    </row>
    <row r="12" spans="1:5" ht="15.75" x14ac:dyDescent="0.25">
      <c r="B12" s="52" t="s">
        <v>9</v>
      </c>
      <c r="C12" s="49"/>
      <c r="D12" s="115">
        <f t="shared" si="0"/>
        <v>0</v>
      </c>
      <c r="E12" s="142">
        <f>D12*'Emission &amp; Conversion Factors '!D9</f>
        <v>0</v>
      </c>
    </row>
    <row r="13" spans="1:5" ht="15.75" x14ac:dyDescent="0.25">
      <c r="B13" s="52" t="s">
        <v>10</v>
      </c>
      <c r="C13" s="49"/>
      <c r="D13" s="115">
        <f t="shared" si="0"/>
        <v>0</v>
      </c>
      <c r="E13" s="142">
        <f>D13*'Emission &amp; Conversion Factors '!D9</f>
        <v>0</v>
      </c>
    </row>
    <row r="14" spans="1:5" ht="15.75" x14ac:dyDescent="0.25">
      <c r="B14" s="52" t="s">
        <v>11</v>
      </c>
      <c r="C14" s="49"/>
      <c r="D14" s="115">
        <f t="shared" si="0"/>
        <v>0</v>
      </c>
      <c r="E14" s="142">
        <f>D14*'Emission &amp; Conversion Factors '!D9</f>
        <v>0</v>
      </c>
    </row>
    <row r="15" spans="1:5" ht="15.75" x14ac:dyDescent="0.25">
      <c r="B15" s="52" t="s">
        <v>12</v>
      </c>
      <c r="C15" s="49"/>
      <c r="D15" s="115">
        <f t="shared" si="0"/>
        <v>0</v>
      </c>
      <c r="E15" s="142">
        <f>D15*'Emission &amp; Conversion Factors '!D9</f>
        <v>0</v>
      </c>
    </row>
    <row r="16" spans="1:5" ht="15.75" x14ac:dyDescent="0.25">
      <c r="B16" s="38" t="s">
        <v>14</v>
      </c>
      <c r="C16" s="49">
        <f>SUM(C4:C15)</f>
        <v>0</v>
      </c>
      <c r="D16" s="49">
        <f>SUM(D4:D15)</f>
        <v>0</v>
      </c>
      <c r="E16" s="143">
        <f>SUM(E4:E15)</f>
        <v>0</v>
      </c>
    </row>
  </sheetData>
  <mergeCells count="1">
    <mergeCell ref="C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Revision History</vt:lpstr>
      <vt:lpstr>Emission &amp; Conversion Factors </vt:lpstr>
      <vt:lpstr>Emissions Summary</vt:lpstr>
      <vt:lpstr>Electricity Data </vt:lpstr>
      <vt:lpstr>Fuel Consuming Equipment</vt:lpstr>
      <vt:lpstr>Transportation Data</vt:lpstr>
      <vt:lpstr>Waste water treatment</vt:lpstr>
      <vt:lpstr>Refrigerant Emissions</vt:lpstr>
      <vt:lpstr>Water data</vt:lpstr>
      <vt:lpstr>Emission Reductions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2020-10-06T09:43:05Z</dcterms:modified>
</cp:coreProperties>
</file>